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<sst xmlns="http://schemas.openxmlformats.org/spreadsheetml/2006/main" count="735" uniqueCount="133">
  <si>
    <t>Lp</t>
  </si>
  <si>
    <t>Region</t>
  </si>
  <si>
    <t>Retrospective study of root canal configurations of maxillary third molars in Central India population using cone beam computed tomography Part- I</t>
  </si>
  <si>
    <t>Pubmed</t>
  </si>
  <si>
    <t>CBCT</t>
  </si>
  <si>
    <t>Central India</t>
  </si>
  <si>
    <t>n/a</t>
  </si>
  <si>
    <t>Root and canal morphology of Burmese maxillary molars</t>
  </si>
  <si>
    <t>Root and canal morphology of Thai maxillary molars</t>
  </si>
  <si>
    <t>Thailand</t>
  </si>
  <si>
    <t>Root canal morphology of South Asian Indian maxillary molar teeth</t>
  </si>
  <si>
    <t>South Asian Indian</t>
  </si>
  <si>
    <t>Root canal morphology of permanent maxillary teeth in the Han nationality in Chinese Guanzhong area: a new modified root canal staining technique</t>
  </si>
  <si>
    <t>Han Nationality in Chinese Guanzhong Area</t>
  </si>
  <si>
    <t>Root canal configurations of third molar teeth. A comparison with first and second molars in the Turkish population</t>
  </si>
  <si>
    <t>Turkey</t>
  </si>
  <si>
    <t>A micro-computed tomographic (micro-CT) analysis of the root canal morphology of maxillary third molar teeth</t>
  </si>
  <si>
    <t>micro-CT</t>
  </si>
  <si>
    <t>European Caucasian (Polish)</t>
  </si>
  <si>
    <t>Radiographic Evaluation of Root and Canal Morphologies of Third Molar Teeth in Iranian Population</t>
  </si>
  <si>
    <t>Iran</t>
  </si>
  <si>
    <t>radiography with K file size 15 of extracted teeth</t>
  </si>
  <si>
    <t>Root Canal Morphology of Human Maxillary and Mandibular Third Molars</t>
  </si>
  <si>
    <t>USA</t>
  </si>
  <si>
    <t>Indian Ink</t>
  </si>
  <si>
    <t>Russia</t>
  </si>
  <si>
    <t>A Cone-Beam Computed Tomography Scanning of the Root Canal System of Permanent Teeth among the Moscow Population</t>
  </si>
  <si>
    <t>Root and canal morphology of third molar teeth</t>
  </si>
  <si>
    <t>Jordan</t>
  </si>
  <si>
    <t>Romania</t>
  </si>
  <si>
    <t>Morphological study of upper wisdom tooth</t>
  </si>
  <si>
    <t>perpendicular sections to the axis of the root in the cervical third and apical third.</t>
  </si>
  <si>
    <t>Title</t>
  </si>
  <si>
    <t>Database</t>
  </si>
  <si>
    <t>Method of the study</t>
  </si>
  <si>
    <t>Number of teeth examined</t>
  </si>
  <si>
    <t>Teeth examined</t>
  </si>
  <si>
    <t>Frequency of c-type canal</t>
  </si>
  <si>
    <t>Single rooted</t>
  </si>
  <si>
    <t>Double rooted</t>
  </si>
  <si>
    <t>Fused double rooted</t>
  </si>
  <si>
    <t>Triple rooted</t>
  </si>
  <si>
    <t>Fused triple rooted (2 or 3 roots fused)</t>
  </si>
  <si>
    <t>Quadruple rooted</t>
  </si>
  <si>
    <t>Fused quadruple rooted</t>
  </si>
  <si>
    <t>Quintuple rooted</t>
  </si>
  <si>
    <t>Single canal</t>
  </si>
  <si>
    <t>2-canals</t>
  </si>
  <si>
    <t>3-canals</t>
  </si>
  <si>
    <t>4-canals</t>
  </si>
  <si>
    <t>5-canals</t>
  </si>
  <si>
    <t>all teeth</t>
  </si>
  <si>
    <t>upper and lower third molars</t>
  </si>
  <si>
    <t>not specified</t>
  </si>
  <si>
    <t>Myanmar</t>
  </si>
  <si>
    <t>Chinese ink</t>
  </si>
  <si>
    <t>SUM canals</t>
  </si>
  <si>
    <t>SUM</t>
  </si>
  <si>
    <t>SUM Vertucci</t>
  </si>
  <si>
    <t>Average</t>
  </si>
  <si>
    <t>Single rooted Vertucci Type I</t>
  </si>
  <si>
    <t>Single rooted Vertucci Type II</t>
  </si>
  <si>
    <t>Single rooted Vertucci Type III</t>
  </si>
  <si>
    <t>Single rooted Vertucci Type IV</t>
  </si>
  <si>
    <t>Single rooted Vertucci Type V</t>
  </si>
  <si>
    <t>Single rooted Vertucci Type VI</t>
  </si>
  <si>
    <t>Single rooted Vertucci Type VIII</t>
  </si>
  <si>
    <t>Single rooted Sert &amp; Bayirli Type XV (3-2)</t>
  </si>
  <si>
    <t>Single rooted Sert &amp; Bayirli Type XVIII (3-1)</t>
  </si>
  <si>
    <t>Single rooted Sert &amp; Bayirli Type XXIII (3-4)</t>
  </si>
  <si>
    <t>Double rooted B root Vertucci Type I</t>
  </si>
  <si>
    <t>Double rooted B root Vertucci Type II</t>
  </si>
  <si>
    <t>Double rooted B root Vertucci Type III</t>
  </si>
  <si>
    <t>Double rooted B root Vertucci Type IV</t>
  </si>
  <si>
    <t>Double rooted B root Vertucci Type V</t>
  </si>
  <si>
    <t>Double rooted P root Vertucci Type I</t>
  </si>
  <si>
    <t>Double rooted P root Vertucci Type II</t>
  </si>
  <si>
    <t>Double rooted P root Vertucci Type IV</t>
  </si>
  <si>
    <t>Fused double rooted Vertucci Type I</t>
  </si>
  <si>
    <t>Fused double rooted Vertucci Type II</t>
  </si>
  <si>
    <t>Fused double rooted Vertucci Type IV</t>
  </si>
  <si>
    <t>Fused double rooted Vertucci Type VIII</t>
  </si>
  <si>
    <t>Fused double rooted Sert &amp; Bayirli Type XV (3-2)</t>
  </si>
  <si>
    <t>Triple rooted Root MB Sert and Bayirli Type IX (1-3)</t>
  </si>
  <si>
    <t>Triple rooted Root MB Vertucci Type I</t>
  </si>
  <si>
    <t>Triple rooted Root MB Vertucci Type II</t>
  </si>
  <si>
    <t>Triple rooted Root MB Vertucci Type III</t>
  </si>
  <si>
    <t>Triple rooted Root MB Vertucci Type IV</t>
  </si>
  <si>
    <t>Triple rooted Root MB Vertucci Type V</t>
  </si>
  <si>
    <t>Triple rooted Root MB Vertucci Type VI</t>
  </si>
  <si>
    <t>Triple rooted Root MB Vertucci Type VII</t>
  </si>
  <si>
    <t>Triple rooted Root MB Sert and Bayirli Type XV (3-2)</t>
  </si>
  <si>
    <t>Triple rooted Root DB Vertucci Type I</t>
  </si>
  <si>
    <t>Triple rooted Root DB Vertucci Type II</t>
  </si>
  <si>
    <t>Triple rooted Root DB Vertucci Type III</t>
  </si>
  <si>
    <t>Triple rooted Root DB Vertucci Type IV</t>
  </si>
  <si>
    <t>Triple rooted Root DB Vertucci Type V</t>
  </si>
  <si>
    <t>Triple rooted Root P Vertucci Type I</t>
  </si>
  <si>
    <t>Triple rooted Root P Vertucci Type III</t>
  </si>
  <si>
    <t>Triple rooted Root P Vertucci Type V</t>
  </si>
  <si>
    <t>Triple rooted Fused Roots Type I</t>
  </si>
  <si>
    <t>Triple rooted Fused Roots Type II</t>
  </si>
  <si>
    <t>Triple rooted Fused Roots Type IV</t>
  </si>
  <si>
    <t>Triple rooted Fused Roots Type VI</t>
  </si>
  <si>
    <t>Triple rooted Fused Roots Type VIII</t>
  </si>
  <si>
    <t>Triple rooted Fused Roots Sert and Bayirli Type XV (3-2)</t>
  </si>
  <si>
    <t>Triple rooted Fused Roots Sert and Bayirli Type XVI (2-3)</t>
  </si>
  <si>
    <t>Triple rooted Fused Roots Sert and Bayirli Type XVIII (3-1)</t>
  </si>
  <si>
    <t>Triple rooted Fused Roots Sert and Bayirli Type XX (4)</t>
  </si>
  <si>
    <t>Triple rooted Fused Roots Sert and Bayirli Type XXI (4-1)</t>
  </si>
  <si>
    <t>Triple rooted Fused Roots Sert and Bayirli Type XXIII (3-4)</t>
  </si>
  <si>
    <t>Triple rooted Fused MB and DB roots, P root separately - MB+DB - Type I</t>
  </si>
  <si>
    <t>Triple rooted Fused MB and DB roots, P root separately - MB+DB - Type II</t>
  </si>
  <si>
    <t>Triple rooted Fused MB and DB roots, P root separately - MB+DB - Type IV</t>
  </si>
  <si>
    <t>Triple rooted Fused MB and DB roots, P root separately - MB+DB - Type VI</t>
  </si>
  <si>
    <t>Triple rooted Fused MB and DB roots, P root separately - MB+DB -  Sert &amp; Bayirli Type XV (3-2)</t>
  </si>
  <si>
    <t>Triple rooted Fused MB and DB roots, P root separately - MB+DB -  Sert &amp; Bayirli Type XVI (2-3)</t>
  </si>
  <si>
    <t>Triple rooted Fused MB and DB roots, P root separately - MB+DB -  Sert &amp; Bayirli Type XXIII (3-4)</t>
  </si>
  <si>
    <t>Triple rooted Fused MB and DB roots, P root separately - P - Sert &amp; Bayirli Type I</t>
  </si>
  <si>
    <t>Quadruple rooted Fused Roots Sert &amp; Bayirli Type XV (3-2)</t>
  </si>
  <si>
    <t>Quadruple rooted Fused Roots Sert &amp; Bayirli Type XXIII (3-4)</t>
  </si>
  <si>
    <t>Quadruple rooted Fused Roots Sert &amp; Bayirli Type XX (4)</t>
  </si>
  <si>
    <t>Quadruple rooted Root MB Vertucci Type I</t>
  </si>
  <si>
    <t>Quadruple rooted Root MB2 Vertucci Type I</t>
  </si>
  <si>
    <t>Quadruple rooted Root DB Vertucci Type I</t>
  </si>
  <si>
    <t>Quadruple rooted Root P Vertucci Type I</t>
  </si>
  <si>
    <t>maxillary teeth</t>
  </si>
  <si>
    <t>maxillary and mandibular third molars</t>
  </si>
  <si>
    <t>maxillary molars</t>
  </si>
  <si>
    <t>maxillary third molars</t>
  </si>
  <si>
    <t>Time frame</t>
  </si>
  <si>
    <t>January - November 2017</t>
  </si>
  <si>
    <t>Citation searching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</si>
</sst>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&quot;Times New Roman&quot;"/>
      <family val="0"/>
    </font>
    <font>
      <b/>
      <sz val="10"/>
      <color indexed="8"/>
      <name val="Arial"/>
      <family val="0"/>
    </font>
    <font>
      <sz val="8"/>
      <color indexed="63"/>
      <name val="Times New Roman"/>
      <family val="0"/>
    </font>
    <font>
      <sz val="10"/>
      <color indexed="63"/>
      <name val="&quot;Times New Roman&quot;"/>
      <family val="0"/>
    </font>
    <font>
      <sz val="10"/>
      <color indexed="63"/>
      <name val="Arial"/>
      <family val="0"/>
    </font>
    <font>
      <sz val="8"/>
      <color indexed="8"/>
      <name val="Arial"/>
      <family val="0"/>
    </font>
    <font>
      <sz val="10"/>
      <color indexed="63"/>
      <name val="Roboto"/>
      <family val="0"/>
    </font>
    <font>
      <sz val="10"/>
      <color indexed="8"/>
      <name val="Roboto"/>
      <family val="0"/>
    </font>
    <font>
      <sz val="11"/>
      <color indexed="8"/>
      <name val="Roboto"/>
      <family val="0"/>
    </font>
    <font>
      <sz val="10"/>
      <color indexed="63"/>
      <name val="&quot;Source Sans Pro&quot;"/>
      <family val="0"/>
    </font>
    <font>
      <sz val="10"/>
      <color indexed="63"/>
      <name val="Inherit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8"/>
      <color theme="3"/>
      <name val="Arial"/>
      <family val="2"/>
    </font>
    <font>
      <sz val="11"/>
      <color rgb="FF9C0006"/>
      <name val="Arial"/>
      <family val="2"/>
    </font>
    <font>
      <sz val="10"/>
      <color theme="1"/>
      <name val="Arial"/>
      <family val="2"/>
    </font>
    <font>
      <sz val="8"/>
      <color rgb="FF000000"/>
      <name val="Times New Roman"/>
      <family val="0"/>
    </font>
    <font>
      <sz val="10"/>
      <color theme="1"/>
      <name val="&quot;Times New Roman&quot;"/>
      <family val="0"/>
    </font>
    <font>
      <b/>
      <sz val="10"/>
      <color theme="1"/>
      <name val="Arial"/>
      <family val="0"/>
    </font>
    <font>
      <sz val="8"/>
      <color rgb="FF212121"/>
      <name val="Times New Roman"/>
      <family val="0"/>
    </font>
    <font>
      <sz val="10"/>
      <color rgb="FF212121"/>
      <name val="&quot;Times New Roman&quot;"/>
      <family val="0"/>
    </font>
    <font>
      <sz val="10"/>
      <color rgb="FF212121"/>
      <name val="Arial"/>
      <family val="0"/>
    </font>
    <font>
      <sz val="11"/>
      <color rgb="FF000000"/>
      <name val="Arial"/>
      <family val="2"/>
    </font>
    <font>
      <sz val="8"/>
      <color theme="1"/>
      <name val="Times New Roman"/>
      <family val="0"/>
    </font>
    <font>
      <sz val="8"/>
      <color rgb="FF505050"/>
      <name val="Times New Roman"/>
      <family val="1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212121"/>
      <name val="Roboto"/>
      <family val="0"/>
    </font>
    <font>
      <sz val="10"/>
      <color theme="1"/>
      <name val="Roboto"/>
      <family val="0"/>
    </font>
    <font>
      <sz val="10"/>
      <color rgb="FF505050"/>
      <name val="Roboto"/>
      <family val="0"/>
    </font>
    <font>
      <sz val="10"/>
      <color rgb="FF000000"/>
      <name val="Roboto"/>
      <family val="0"/>
    </font>
    <font>
      <sz val="11"/>
      <color rgb="FF000000"/>
      <name val="Roboto"/>
      <family val="0"/>
    </font>
    <font>
      <sz val="10"/>
      <color rgb="FF2A2D35"/>
      <name val="&quot;Source Sans Pro&quot;"/>
      <family val="0"/>
    </font>
    <font>
      <sz val="10"/>
      <color rgb="FF2A2D35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0" fontId="49" fillId="0" borderId="10" xfId="0" applyNumberFormat="1" applyFont="1" applyBorder="1" applyAlignment="1">
      <alignment horizontal="right" wrapText="1"/>
    </xf>
    <xf numFmtId="9" fontId="49" fillId="0" borderId="10" xfId="0" applyNumberFormat="1" applyFont="1" applyBorder="1" applyAlignment="1">
      <alignment horizontal="right" wrapText="1"/>
    </xf>
    <xf numFmtId="10" fontId="52" fillId="0" borderId="10" xfId="0" applyNumberFormat="1" applyFont="1" applyBorder="1" applyAlignment="1">
      <alignment horizontal="right" wrapText="1"/>
    </xf>
    <xf numFmtId="0" fontId="49" fillId="33" borderId="10" xfId="0" applyFont="1" applyFill="1" applyBorder="1" applyAlignment="1">
      <alignment horizontal="right" wrapText="1"/>
    </xf>
    <xf numFmtId="10" fontId="52" fillId="0" borderId="10" xfId="0" applyNumberFormat="1" applyFont="1" applyBorder="1" applyAlignment="1">
      <alignment horizontal="right"/>
    </xf>
    <xf numFmtId="10" fontId="49" fillId="0" borderId="10" xfId="0" applyNumberFormat="1" applyFont="1" applyBorder="1" applyAlignment="1">
      <alignment horizontal="right"/>
    </xf>
    <xf numFmtId="10" fontId="49" fillId="33" borderId="10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10" fontId="49" fillId="33" borderId="10" xfId="0" applyNumberFormat="1" applyFont="1" applyFill="1" applyBorder="1" applyAlignment="1">
      <alignment horizontal="right"/>
    </xf>
    <xf numFmtId="10" fontId="52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9" fontId="52" fillId="0" borderId="10" xfId="0" applyNumberFormat="1" applyFont="1" applyBorder="1" applyAlignment="1">
      <alignment horizontal="right" wrapText="1"/>
    </xf>
    <xf numFmtId="0" fontId="54" fillId="0" borderId="10" xfId="0" applyFont="1" applyBorder="1" applyAlignment="1">
      <alignment wrapText="1"/>
    </xf>
    <xf numFmtId="10" fontId="55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 wrapText="1"/>
    </xf>
    <xf numFmtId="10" fontId="0" fillId="33" borderId="10" xfId="0" applyNumberFormat="1" applyFill="1" applyBorder="1" applyAlignment="1">
      <alignment horizontal="right"/>
    </xf>
    <xf numFmtId="0" fontId="53" fillId="34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wrapText="1"/>
    </xf>
    <xf numFmtId="10" fontId="49" fillId="35" borderId="10" xfId="0" applyNumberFormat="1" applyFont="1" applyFill="1" applyBorder="1" applyAlignment="1">
      <alignment horizontal="right" wrapText="1"/>
    </xf>
    <xf numFmtId="10" fontId="52" fillId="35" borderId="10" xfId="0" applyNumberFormat="1" applyFont="1" applyFill="1" applyBorder="1" applyAlignment="1">
      <alignment horizontal="right"/>
    </xf>
    <xf numFmtId="10" fontId="52" fillId="35" borderId="10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right" wrapText="1"/>
    </xf>
    <xf numFmtId="0" fontId="0" fillId="35" borderId="10" xfId="0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35" borderId="10" xfId="0" applyFont="1" applyFill="1" applyBorder="1" applyAlignment="1">
      <alignment wrapText="1"/>
    </xf>
    <xf numFmtId="0" fontId="57" fillId="35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57" fillId="35" borderId="10" xfId="0" applyFont="1" applyFill="1" applyBorder="1" applyAlignment="1">
      <alignment wrapText="1"/>
    </xf>
    <xf numFmtId="10" fontId="49" fillId="35" borderId="10" xfId="0" applyNumberFormat="1" applyFont="1" applyFill="1" applyBorder="1" applyAlignment="1">
      <alignment horizontal="right" wrapText="1"/>
    </xf>
    <xf numFmtId="10" fontId="52" fillId="35" borderId="10" xfId="0" applyNumberFormat="1" applyFont="1" applyFill="1" applyBorder="1" applyAlignment="1">
      <alignment horizontal="right" wrapText="1"/>
    </xf>
    <xf numFmtId="10" fontId="0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60" fillId="35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/>
    </xf>
    <xf numFmtId="10" fontId="61" fillId="35" borderId="10" xfId="52" applyNumberFormat="1" applyFont="1" applyFill="1" applyBorder="1" applyAlignment="1">
      <alignment/>
    </xf>
    <xf numFmtId="10" fontId="61" fillId="35" borderId="10" xfId="0" applyNumberFormat="1" applyFont="1" applyFill="1" applyBorder="1" applyAlignment="1">
      <alignment/>
    </xf>
    <xf numFmtId="10" fontId="62" fillId="35" borderId="10" xfId="0" applyNumberFormat="1" applyFont="1" applyFill="1" applyBorder="1" applyAlignment="1">
      <alignment/>
    </xf>
    <xf numFmtId="10" fontId="62" fillId="35" borderId="10" xfId="52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3" fillId="33" borderId="10" xfId="0" applyFont="1" applyFill="1" applyBorder="1" applyAlignment="1">
      <alignment wrapText="1"/>
    </xf>
    <xf numFmtId="10" fontId="52" fillId="0" borderId="10" xfId="0" applyNumberFormat="1" applyFont="1" applyBorder="1" applyAlignment="1">
      <alignment horizontal="right" wrapText="1"/>
    </xf>
    <xf numFmtId="10" fontId="49" fillId="0" borderId="10" xfId="0" applyNumberFormat="1" applyFont="1" applyBorder="1" applyAlignment="1">
      <alignment horizontal="right" wrapText="1"/>
    </xf>
    <xf numFmtId="0" fontId="58" fillId="33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6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9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K990"/>
  <sheetViews>
    <sheetView tabSelected="1" zoomScale="80" zoomScaleNormal="80" zoomScalePageLayoutView="0" workbookViewId="0" topLeftCell="A1">
      <pane ySplit="1" topLeftCell="A9" activePane="bottomLeft" state="frozen"/>
      <selection pane="topLeft" activeCell="A1" sqref="A1"/>
      <selection pane="bottomLeft" activeCell="O26" sqref="O26"/>
    </sheetView>
  </sheetViews>
  <sheetFormatPr defaultColWidth="12.7109375" defaultRowHeight="15.75" customHeight="1"/>
  <cols>
    <col min="1" max="1" width="5.28125" style="8" customWidth="1"/>
    <col min="2" max="2" width="12.7109375" style="8" customWidth="1"/>
    <col min="3" max="3" width="9.421875" style="8" customWidth="1"/>
    <col min="4" max="4" width="12.7109375" style="8" customWidth="1"/>
    <col min="5" max="5" width="9.8515625" style="8" customWidth="1"/>
    <col min="6" max="16384" width="12.7109375" style="8" customWidth="1"/>
  </cols>
  <sheetData>
    <row r="1" spans="1:88" ht="102.75" customHeight="1">
      <c r="A1" s="1" t="s">
        <v>0</v>
      </c>
      <c r="B1" s="2" t="s">
        <v>32</v>
      </c>
      <c r="C1" s="3" t="s">
        <v>33</v>
      </c>
      <c r="D1" s="3" t="s">
        <v>34</v>
      </c>
      <c r="E1" s="3" t="s">
        <v>35</v>
      </c>
      <c r="F1" s="3" t="s">
        <v>1</v>
      </c>
      <c r="G1" s="3" t="s">
        <v>130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2" t="s">
        <v>41</v>
      </c>
      <c r="N1" s="2" t="s">
        <v>42</v>
      </c>
      <c r="O1" s="4" t="s">
        <v>43</v>
      </c>
      <c r="P1" s="5" t="s">
        <v>44</v>
      </c>
      <c r="Q1" s="6" t="s">
        <v>45</v>
      </c>
      <c r="R1" s="4" t="s">
        <v>46</v>
      </c>
      <c r="S1" s="4" t="s">
        <v>47</v>
      </c>
      <c r="T1" s="2" t="s">
        <v>48</v>
      </c>
      <c r="U1" s="2" t="s">
        <v>49</v>
      </c>
      <c r="V1" s="2" t="s">
        <v>50</v>
      </c>
      <c r="W1" s="2" t="s">
        <v>60</v>
      </c>
      <c r="X1" s="2" t="s">
        <v>61</v>
      </c>
      <c r="Y1" s="2" t="s">
        <v>62</v>
      </c>
      <c r="Z1" s="2" t="s">
        <v>63</v>
      </c>
      <c r="AA1" s="2" t="s">
        <v>64</v>
      </c>
      <c r="AB1" s="2" t="s">
        <v>65</v>
      </c>
      <c r="AC1" s="2" t="s">
        <v>66</v>
      </c>
      <c r="AD1" s="2" t="s">
        <v>67</v>
      </c>
      <c r="AE1" s="2" t="s">
        <v>68</v>
      </c>
      <c r="AF1" s="2" t="s">
        <v>69</v>
      </c>
      <c r="AG1" s="2" t="s">
        <v>70</v>
      </c>
      <c r="AH1" s="2" t="s">
        <v>71</v>
      </c>
      <c r="AI1" s="2" t="s">
        <v>72</v>
      </c>
      <c r="AJ1" s="2" t="s">
        <v>73</v>
      </c>
      <c r="AK1" s="2" t="s">
        <v>74</v>
      </c>
      <c r="AL1" s="2" t="s">
        <v>75</v>
      </c>
      <c r="AM1" s="2" t="s">
        <v>76</v>
      </c>
      <c r="AN1" s="2" t="s">
        <v>77</v>
      </c>
      <c r="AO1" s="2" t="s">
        <v>78</v>
      </c>
      <c r="AP1" s="7" t="s">
        <v>79</v>
      </c>
      <c r="AQ1" s="7" t="s">
        <v>80</v>
      </c>
      <c r="AR1" s="7" t="s">
        <v>81</v>
      </c>
      <c r="AS1" s="2" t="s">
        <v>82</v>
      </c>
      <c r="AT1" s="3" t="s">
        <v>84</v>
      </c>
      <c r="AU1" s="3" t="s">
        <v>85</v>
      </c>
      <c r="AV1" s="3" t="s">
        <v>86</v>
      </c>
      <c r="AW1" s="3" t="s">
        <v>87</v>
      </c>
      <c r="AX1" s="3" t="s">
        <v>88</v>
      </c>
      <c r="AY1" s="3" t="s">
        <v>89</v>
      </c>
      <c r="AZ1" s="3" t="s">
        <v>90</v>
      </c>
      <c r="BA1" s="3" t="s">
        <v>83</v>
      </c>
      <c r="BB1" s="3" t="s">
        <v>91</v>
      </c>
      <c r="BC1" s="3" t="s">
        <v>92</v>
      </c>
      <c r="BD1" s="3" t="s">
        <v>93</v>
      </c>
      <c r="BE1" s="3" t="s">
        <v>94</v>
      </c>
      <c r="BF1" s="3" t="s">
        <v>95</v>
      </c>
      <c r="BG1" s="3" t="s">
        <v>96</v>
      </c>
      <c r="BH1" s="3" t="s">
        <v>97</v>
      </c>
      <c r="BI1" s="3" t="s">
        <v>98</v>
      </c>
      <c r="BJ1" s="3" t="s">
        <v>99</v>
      </c>
      <c r="BK1" s="3" t="s">
        <v>100</v>
      </c>
      <c r="BL1" s="3" t="s">
        <v>101</v>
      </c>
      <c r="BM1" s="3" t="s">
        <v>102</v>
      </c>
      <c r="BN1" s="3" t="s">
        <v>103</v>
      </c>
      <c r="BO1" s="3" t="s">
        <v>104</v>
      </c>
      <c r="BP1" s="3" t="s">
        <v>105</v>
      </c>
      <c r="BQ1" s="3" t="s">
        <v>106</v>
      </c>
      <c r="BR1" s="3" t="s">
        <v>107</v>
      </c>
      <c r="BS1" s="3" t="s">
        <v>108</v>
      </c>
      <c r="BT1" s="3" t="s">
        <v>109</v>
      </c>
      <c r="BU1" s="3" t="s">
        <v>110</v>
      </c>
      <c r="BV1" s="3" t="s">
        <v>111</v>
      </c>
      <c r="BW1" s="3" t="s">
        <v>112</v>
      </c>
      <c r="BX1" s="3" t="s">
        <v>113</v>
      </c>
      <c r="BY1" s="3" t="s">
        <v>114</v>
      </c>
      <c r="BZ1" s="3" t="s">
        <v>115</v>
      </c>
      <c r="CA1" s="3" t="s">
        <v>116</v>
      </c>
      <c r="CB1" s="3" t="s">
        <v>117</v>
      </c>
      <c r="CC1" s="3" t="s">
        <v>118</v>
      </c>
      <c r="CD1" s="3" t="s">
        <v>119</v>
      </c>
      <c r="CE1" s="3" t="s">
        <v>120</v>
      </c>
      <c r="CF1" s="3" t="s">
        <v>121</v>
      </c>
      <c r="CG1" s="3" t="s">
        <v>122</v>
      </c>
      <c r="CH1" s="3" t="s">
        <v>123</v>
      </c>
      <c r="CI1" s="3" t="s">
        <v>124</v>
      </c>
      <c r="CJ1" s="3" t="s">
        <v>125</v>
      </c>
    </row>
    <row r="2" spans="1:88" ht="123" customHeight="1">
      <c r="A2" s="9">
        <v>1</v>
      </c>
      <c r="B2" s="9" t="s">
        <v>2</v>
      </c>
      <c r="C2" s="10" t="s">
        <v>3</v>
      </c>
      <c r="D2" s="3" t="s">
        <v>4</v>
      </c>
      <c r="E2" s="3">
        <v>116</v>
      </c>
      <c r="F2" s="3" t="s">
        <v>5</v>
      </c>
      <c r="G2" s="2" t="s">
        <v>53</v>
      </c>
      <c r="H2" s="2" t="s">
        <v>129</v>
      </c>
      <c r="I2" s="11">
        <v>0.034</v>
      </c>
      <c r="J2" s="12">
        <v>0.31</v>
      </c>
      <c r="K2" s="11">
        <v>0.13</v>
      </c>
      <c r="L2" s="11">
        <v>0</v>
      </c>
      <c r="M2" s="13">
        <v>0.552</v>
      </c>
      <c r="N2" s="11">
        <v>0</v>
      </c>
      <c r="O2" s="11">
        <v>0</v>
      </c>
      <c r="P2" s="11">
        <v>0</v>
      </c>
      <c r="Q2" s="11">
        <v>0</v>
      </c>
      <c r="R2" s="12">
        <v>0.19</v>
      </c>
      <c r="S2" s="12">
        <v>0</v>
      </c>
      <c r="T2" s="13">
        <v>0.379</v>
      </c>
      <c r="U2" s="11">
        <v>0.241</v>
      </c>
      <c r="V2" s="11">
        <v>0.034</v>
      </c>
      <c r="W2" s="13">
        <f>16/34</f>
        <v>0.47058823529411764</v>
      </c>
      <c r="X2" s="11">
        <f>6/34</f>
        <v>0.17647058823529413</v>
      </c>
      <c r="Y2" s="11">
        <f>4/34</f>
        <v>0.11764705882352941</v>
      </c>
      <c r="Z2" s="11">
        <f>2/34</f>
        <v>0.058823529411764705</v>
      </c>
      <c r="AA2" s="11">
        <f>4/34</f>
        <v>0.11764705882352941</v>
      </c>
      <c r="AB2" s="11">
        <f>2/34</f>
        <v>0.058823529411764705</v>
      </c>
      <c r="AC2" s="11">
        <v>0</v>
      </c>
      <c r="AD2" s="11">
        <v>0</v>
      </c>
      <c r="AE2" s="11">
        <v>0</v>
      </c>
      <c r="AF2" s="11">
        <v>0</v>
      </c>
      <c r="AG2" s="13">
        <f>6/14</f>
        <v>0.42857142857142855</v>
      </c>
      <c r="AH2" s="11">
        <f>2/14</f>
        <v>0.14285714285714285</v>
      </c>
      <c r="AI2" s="11">
        <v>0</v>
      </c>
      <c r="AJ2" s="13">
        <f>6/14</f>
        <v>0.42857142857142855</v>
      </c>
      <c r="AK2" s="11">
        <v>0</v>
      </c>
      <c r="AL2" s="13">
        <f>10/16</f>
        <v>0.625</v>
      </c>
      <c r="AM2" s="11">
        <v>0</v>
      </c>
      <c r="AN2" s="11">
        <f>6/16</f>
        <v>0.375</v>
      </c>
      <c r="AO2" s="14" t="s">
        <v>6</v>
      </c>
      <c r="AP2" s="14" t="s">
        <v>6</v>
      </c>
      <c r="AQ2" s="14" t="s">
        <v>6</v>
      </c>
      <c r="AR2" s="14" t="s">
        <v>6</v>
      </c>
      <c r="AS2" s="14" t="s">
        <v>6</v>
      </c>
      <c r="AT2" s="15">
        <v>0.438</v>
      </c>
      <c r="AU2" s="16">
        <v>0.156</v>
      </c>
      <c r="AV2" s="16">
        <v>0</v>
      </c>
      <c r="AW2" s="16">
        <v>0.406</v>
      </c>
      <c r="AX2" s="17">
        <v>0</v>
      </c>
      <c r="AY2" s="17">
        <v>0</v>
      </c>
      <c r="AZ2" s="17">
        <v>0</v>
      </c>
      <c r="BA2" s="17">
        <v>0</v>
      </c>
      <c r="BB2" s="17">
        <v>0</v>
      </c>
      <c r="BC2" s="13">
        <v>0.875</v>
      </c>
      <c r="BD2" s="11">
        <v>0.031</v>
      </c>
      <c r="BE2" s="11">
        <v>0</v>
      </c>
      <c r="BF2" s="11">
        <v>0.094</v>
      </c>
      <c r="BG2" s="11">
        <v>0</v>
      </c>
      <c r="BH2" s="13">
        <v>1</v>
      </c>
      <c r="BI2" s="12">
        <v>0</v>
      </c>
      <c r="BJ2" s="12">
        <v>0</v>
      </c>
      <c r="BK2" s="14" t="s">
        <v>6</v>
      </c>
      <c r="BL2" s="14" t="s">
        <v>6</v>
      </c>
      <c r="BM2" s="14" t="s">
        <v>6</v>
      </c>
      <c r="BN2" s="14" t="s">
        <v>6</v>
      </c>
      <c r="BO2" s="14" t="s">
        <v>6</v>
      </c>
      <c r="BP2" s="14" t="s">
        <v>6</v>
      </c>
      <c r="BQ2" s="14" t="s">
        <v>6</v>
      </c>
      <c r="BR2" s="14" t="s">
        <v>6</v>
      </c>
      <c r="BS2" s="14" t="s">
        <v>6</v>
      </c>
      <c r="BT2" s="14" t="s">
        <v>6</v>
      </c>
      <c r="BU2" s="14" t="s">
        <v>6</v>
      </c>
      <c r="BV2" s="14" t="s">
        <v>6</v>
      </c>
      <c r="BW2" s="14" t="s">
        <v>6</v>
      </c>
      <c r="BX2" s="14" t="s">
        <v>6</v>
      </c>
      <c r="BY2" s="14" t="s">
        <v>6</v>
      </c>
      <c r="BZ2" s="14" t="s">
        <v>6</v>
      </c>
      <c r="CA2" s="14" t="s">
        <v>6</v>
      </c>
      <c r="CB2" s="14" t="s">
        <v>6</v>
      </c>
      <c r="CC2" s="14" t="s">
        <v>6</v>
      </c>
      <c r="CD2" s="14" t="s">
        <v>6</v>
      </c>
      <c r="CE2" s="14" t="s">
        <v>6</v>
      </c>
      <c r="CF2" s="14" t="s">
        <v>6</v>
      </c>
      <c r="CG2" s="14" t="s">
        <v>6</v>
      </c>
      <c r="CH2" s="14" t="s">
        <v>6</v>
      </c>
      <c r="CI2" s="14" t="s">
        <v>6</v>
      </c>
      <c r="CJ2" s="14" t="s">
        <v>6</v>
      </c>
    </row>
    <row r="3" spans="1:88" ht="41.25">
      <c r="A3" s="9">
        <v>2</v>
      </c>
      <c r="B3" s="18" t="s">
        <v>7</v>
      </c>
      <c r="C3" s="10" t="s">
        <v>3</v>
      </c>
      <c r="D3" s="19" t="s">
        <v>24</v>
      </c>
      <c r="E3" s="20">
        <v>72</v>
      </c>
      <c r="F3" s="10" t="s">
        <v>54</v>
      </c>
      <c r="G3" s="2" t="s">
        <v>53</v>
      </c>
      <c r="H3" s="3" t="s">
        <v>128</v>
      </c>
      <c r="I3" s="11">
        <v>0</v>
      </c>
      <c r="J3" s="11">
        <f>14/72</f>
        <v>0.19444444444444445</v>
      </c>
      <c r="K3" s="11">
        <f>14/72</f>
        <v>0.19444444444444445</v>
      </c>
      <c r="L3" s="21">
        <f>14/72</f>
        <v>0.19444444444444445</v>
      </c>
      <c r="M3" s="13">
        <f>(18+22)/72</f>
        <v>0.5555555555555556</v>
      </c>
      <c r="N3" s="11">
        <f>22/72</f>
        <v>0.3055555555555556</v>
      </c>
      <c r="O3" s="11">
        <f>4/72</f>
        <v>0.05555555555555555</v>
      </c>
      <c r="P3" s="11">
        <f>4/72</f>
        <v>0.05555555555555555</v>
      </c>
      <c r="Q3" s="11">
        <v>0</v>
      </c>
      <c r="R3" s="11">
        <f>2/72</f>
        <v>0.027777777777777776</v>
      </c>
      <c r="S3" s="11">
        <f>4/72</f>
        <v>0.05555555555555555</v>
      </c>
      <c r="T3" s="13">
        <f>(11+10)/72</f>
        <v>0.2916666666666667</v>
      </c>
      <c r="U3" s="11">
        <f>(4+6+2+4)/72</f>
        <v>0.2222222222222222</v>
      </c>
      <c r="V3" s="11">
        <v>0</v>
      </c>
      <c r="W3" s="11">
        <f>2/14</f>
        <v>0.14285714285714285</v>
      </c>
      <c r="X3" s="22">
        <f>6/14</f>
        <v>0.42857142857142855</v>
      </c>
      <c r="Y3" s="17">
        <v>0</v>
      </c>
      <c r="Z3" s="17">
        <f>2/14</f>
        <v>0.14285714285714285</v>
      </c>
      <c r="AA3" s="17">
        <f>1/14</f>
        <v>0.07142857142857142</v>
      </c>
      <c r="AB3" s="17">
        <v>0</v>
      </c>
      <c r="AC3" s="17">
        <v>0</v>
      </c>
      <c r="AD3" s="17">
        <f>3/14</f>
        <v>0.21428571428571427</v>
      </c>
      <c r="AE3" s="17">
        <v>0</v>
      </c>
      <c r="AF3" s="17">
        <v>0</v>
      </c>
      <c r="AG3" s="23" t="s">
        <v>6</v>
      </c>
      <c r="AH3" s="23" t="s">
        <v>6</v>
      </c>
      <c r="AI3" s="23" t="s">
        <v>6</v>
      </c>
      <c r="AJ3" s="23" t="s">
        <v>6</v>
      </c>
      <c r="AK3" s="23" t="s">
        <v>6</v>
      </c>
      <c r="AL3" s="23" t="s">
        <v>6</v>
      </c>
      <c r="AM3" s="23" t="s">
        <v>6</v>
      </c>
      <c r="AN3" s="23" t="s">
        <v>6</v>
      </c>
      <c r="AO3" s="11">
        <f>2/14</f>
        <v>0.14285714285714285</v>
      </c>
      <c r="AP3" s="11">
        <f>2/14</f>
        <v>0.14285714285714285</v>
      </c>
      <c r="AQ3" s="13">
        <f>6/14</f>
        <v>0.42857142857142855</v>
      </c>
      <c r="AR3" s="11">
        <f>2/14</f>
        <v>0.14285714285714285</v>
      </c>
      <c r="AS3" s="11">
        <f>2/14</f>
        <v>0.14285714285714285</v>
      </c>
      <c r="AT3" s="13">
        <f>11/18</f>
        <v>0.6111111111111112</v>
      </c>
      <c r="AU3" s="11">
        <f>2/18</f>
        <v>0.1111111111111111</v>
      </c>
      <c r="AV3" s="11">
        <v>0</v>
      </c>
      <c r="AW3" s="11">
        <f>4/18</f>
        <v>0.2222222222222222</v>
      </c>
      <c r="AX3" s="11">
        <v>0</v>
      </c>
      <c r="AY3" s="11">
        <f>1/18</f>
        <v>0.05555555555555555</v>
      </c>
      <c r="AZ3" s="11">
        <v>0</v>
      </c>
      <c r="BA3" s="11">
        <v>0</v>
      </c>
      <c r="BB3" s="11">
        <v>0</v>
      </c>
      <c r="BC3" s="13">
        <f>18/18</f>
        <v>1</v>
      </c>
      <c r="BD3" s="11">
        <v>0</v>
      </c>
      <c r="BE3" s="11">
        <v>0</v>
      </c>
      <c r="BF3" s="11">
        <v>0</v>
      </c>
      <c r="BG3" s="11">
        <v>0</v>
      </c>
      <c r="BH3" s="13">
        <f>18/18</f>
        <v>1</v>
      </c>
      <c r="BI3" s="11">
        <v>0</v>
      </c>
      <c r="BJ3" s="11">
        <v>0</v>
      </c>
      <c r="BK3" s="11">
        <v>0</v>
      </c>
      <c r="BL3" s="11">
        <v>0</v>
      </c>
      <c r="BM3" s="11">
        <f>1/22</f>
        <v>0.045454545454545456</v>
      </c>
      <c r="BN3" s="11">
        <v>0</v>
      </c>
      <c r="BO3" s="13">
        <f>10/22</f>
        <v>0.45454545454545453</v>
      </c>
      <c r="BP3" s="16">
        <f>5/22</f>
        <v>0.22727272727272727</v>
      </c>
      <c r="BQ3" s="11">
        <v>0</v>
      </c>
      <c r="BR3" s="11">
        <v>0</v>
      </c>
      <c r="BS3" s="11">
        <f>4/22</f>
        <v>0.18181818181818182</v>
      </c>
      <c r="BT3" s="11">
        <f>1/22</f>
        <v>0.045454545454545456</v>
      </c>
      <c r="BU3" s="11">
        <f>1/22</f>
        <v>0.045454545454545456</v>
      </c>
      <c r="BV3" s="14" t="s">
        <v>6</v>
      </c>
      <c r="BW3" s="14" t="s">
        <v>6</v>
      </c>
      <c r="BX3" s="14" t="s">
        <v>6</v>
      </c>
      <c r="BY3" s="14" t="s">
        <v>6</v>
      </c>
      <c r="BZ3" s="14" t="s">
        <v>6</v>
      </c>
      <c r="CA3" s="14" t="s">
        <v>6</v>
      </c>
      <c r="CB3" s="14" t="s">
        <v>6</v>
      </c>
      <c r="CC3" s="14" t="s">
        <v>6</v>
      </c>
      <c r="CD3" s="12">
        <f>1/4</f>
        <v>0.25</v>
      </c>
      <c r="CE3" s="12">
        <f>1/4</f>
        <v>0.25</v>
      </c>
      <c r="CF3" s="24">
        <f>2/4</f>
        <v>0.5</v>
      </c>
      <c r="CG3" s="14" t="s">
        <v>6</v>
      </c>
      <c r="CH3" s="14" t="s">
        <v>6</v>
      </c>
      <c r="CI3" s="14" t="s">
        <v>6</v>
      </c>
      <c r="CJ3" s="14" t="s">
        <v>6</v>
      </c>
    </row>
    <row r="4" spans="1:88" ht="30.75">
      <c r="A4" s="9">
        <v>3</v>
      </c>
      <c r="B4" s="18" t="s">
        <v>8</v>
      </c>
      <c r="C4" s="10" t="s">
        <v>3</v>
      </c>
      <c r="D4" s="19" t="s">
        <v>24</v>
      </c>
      <c r="E4" s="20">
        <v>151</v>
      </c>
      <c r="F4" s="25" t="s">
        <v>9</v>
      </c>
      <c r="G4" s="2" t="s">
        <v>53</v>
      </c>
      <c r="H4" s="10" t="s">
        <v>128</v>
      </c>
      <c r="I4" s="26">
        <v>0</v>
      </c>
      <c r="J4" s="11">
        <f>(5/151)</f>
        <v>0.033112582781456956</v>
      </c>
      <c r="K4" s="11">
        <f>10/151</f>
        <v>0.06622516556291391</v>
      </c>
      <c r="L4" s="11">
        <f>10/151</f>
        <v>0.06622516556291391</v>
      </c>
      <c r="M4" s="13">
        <f>(77+16+40)/151</f>
        <v>0.8807947019867549</v>
      </c>
      <c r="N4" s="11">
        <f>(16+40)/151</f>
        <v>0.3708609271523179</v>
      </c>
      <c r="O4" s="11">
        <f>3/151</f>
        <v>0.019867549668874173</v>
      </c>
      <c r="P4" s="11">
        <f>3/151</f>
        <v>0.019867549668874173</v>
      </c>
      <c r="Q4" s="11">
        <v>0</v>
      </c>
      <c r="R4" s="11">
        <f>(2+2+11)/151</f>
        <v>0.09933774834437085</v>
      </c>
      <c r="S4" s="11">
        <f>12/151</f>
        <v>0.07947019867549669</v>
      </c>
      <c r="T4" s="13">
        <f>(48)/151</f>
        <v>0.31788079470198677</v>
      </c>
      <c r="U4" s="11">
        <f>10/151</f>
        <v>0.06622516556291391</v>
      </c>
      <c r="V4" s="11">
        <v>0</v>
      </c>
      <c r="W4" s="13">
        <f>2/5</f>
        <v>0.4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f>1/5</f>
        <v>0.2</v>
      </c>
      <c r="AD4" s="11">
        <f>1/5</f>
        <v>0.2</v>
      </c>
      <c r="AE4" s="11">
        <v>0</v>
      </c>
      <c r="AF4" s="11">
        <f>1/5</f>
        <v>0.2</v>
      </c>
      <c r="AG4" s="23" t="s">
        <v>6</v>
      </c>
      <c r="AH4" s="23" t="s">
        <v>6</v>
      </c>
      <c r="AI4" s="23" t="s">
        <v>6</v>
      </c>
      <c r="AJ4" s="23" t="s">
        <v>6</v>
      </c>
      <c r="AK4" s="23" t="s">
        <v>6</v>
      </c>
      <c r="AL4" s="23" t="s">
        <v>6</v>
      </c>
      <c r="AM4" s="23" t="s">
        <v>6</v>
      </c>
      <c r="AN4" s="23" t="s">
        <v>6</v>
      </c>
      <c r="AO4" s="11">
        <f>2/10</f>
        <v>0.2</v>
      </c>
      <c r="AP4" s="11">
        <f>2/10</f>
        <v>0.2</v>
      </c>
      <c r="AQ4" s="13">
        <f>6/10</f>
        <v>0.6</v>
      </c>
      <c r="AR4" s="11">
        <v>0</v>
      </c>
      <c r="AS4" s="11">
        <v>0</v>
      </c>
      <c r="AT4" s="13">
        <f>42/77</f>
        <v>0.5454545454545454</v>
      </c>
      <c r="AU4" s="11">
        <f>10/77</f>
        <v>0.12987012987012986</v>
      </c>
      <c r="AV4" s="11">
        <f>3/77</f>
        <v>0.03896103896103896</v>
      </c>
      <c r="AW4" s="11">
        <f>10/77</f>
        <v>0.12987012987012986</v>
      </c>
      <c r="AX4" s="11">
        <f>7/77</f>
        <v>0.09090909090909091</v>
      </c>
      <c r="AY4" s="11">
        <f>2/77</f>
        <v>0.025974025974025976</v>
      </c>
      <c r="AZ4" s="11">
        <f>2/77</f>
        <v>0.025974025974025976</v>
      </c>
      <c r="BA4" s="11">
        <v>0</v>
      </c>
      <c r="BB4" s="11">
        <f>1/77</f>
        <v>0.012987012987012988</v>
      </c>
      <c r="BC4" s="13">
        <f>77/77</f>
        <v>1</v>
      </c>
      <c r="BD4" s="11">
        <v>0</v>
      </c>
      <c r="BE4" s="11">
        <v>0</v>
      </c>
      <c r="BF4" s="11">
        <v>0</v>
      </c>
      <c r="BG4" s="11">
        <v>0</v>
      </c>
      <c r="BH4" s="13">
        <f>77/77</f>
        <v>1</v>
      </c>
      <c r="BI4" s="11">
        <v>0</v>
      </c>
      <c r="BJ4" s="11">
        <v>0</v>
      </c>
      <c r="BK4" s="13">
        <f>11/40</f>
        <v>0.275</v>
      </c>
      <c r="BL4" s="11">
        <f>3/40</f>
        <v>0.075</v>
      </c>
      <c r="BM4" s="11">
        <f>5/40</f>
        <v>0.125</v>
      </c>
      <c r="BN4" s="11">
        <v>0</v>
      </c>
      <c r="BO4" s="11">
        <f>8/40</f>
        <v>0.2</v>
      </c>
      <c r="BP4" s="11">
        <f>5/40</f>
        <v>0.125</v>
      </c>
      <c r="BQ4" s="11">
        <f>2/40</f>
        <v>0.05</v>
      </c>
      <c r="BR4" s="11">
        <f>2/40</f>
        <v>0.05</v>
      </c>
      <c r="BS4" s="11">
        <v>0</v>
      </c>
      <c r="BT4" s="11">
        <v>0</v>
      </c>
      <c r="BU4" s="11">
        <f>4/40</f>
        <v>0.1</v>
      </c>
      <c r="BV4" s="11">
        <f>1/16</f>
        <v>0.0625</v>
      </c>
      <c r="BW4" s="13">
        <f>5/16</f>
        <v>0.3125</v>
      </c>
      <c r="BX4" s="13">
        <f>5/16</f>
        <v>0.3125</v>
      </c>
      <c r="BY4" s="11">
        <f>2/16</f>
        <v>0.125</v>
      </c>
      <c r="BZ4" s="11">
        <f>1/16</f>
        <v>0.0625</v>
      </c>
      <c r="CA4" s="11">
        <f>1/16</f>
        <v>0.0625</v>
      </c>
      <c r="CB4" s="11">
        <f>1/16</f>
        <v>0.0625</v>
      </c>
      <c r="CC4" s="13">
        <v>1</v>
      </c>
      <c r="CD4" s="11">
        <v>0</v>
      </c>
      <c r="CE4" s="13">
        <f>3/3</f>
        <v>1</v>
      </c>
      <c r="CF4" s="11">
        <v>0</v>
      </c>
      <c r="CG4" s="14" t="s">
        <v>6</v>
      </c>
      <c r="CH4" s="14" t="s">
        <v>6</v>
      </c>
      <c r="CI4" s="14" t="s">
        <v>6</v>
      </c>
      <c r="CJ4" s="14" t="s">
        <v>6</v>
      </c>
    </row>
    <row r="5" spans="1:88" ht="51">
      <c r="A5" s="9">
        <v>4</v>
      </c>
      <c r="B5" s="18" t="s">
        <v>10</v>
      </c>
      <c r="C5" s="27" t="s">
        <v>3</v>
      </c>
      <c r="D5" s="19" t="s">
        <v>24</v>
      </c>
      <c r="E5" s="27">
        <v>100</v>
      </c>
      <c r="F5" s="27" t="s">
        <v>11</v>
      </c>
      <c r="G5" s="2" t="s">
        <v>53</v>
      </c>
      <c r="H5" s="27" t="s">
        <v>128</v>
      </c>
      <c r="I5" s="11">
        <v>0</v>
      </c>
      <c r="J5" s="11">
        <f>20/100</f>
        <v>0.2</v>
      </c>
      <c r="K5" s="11">
        <f>33/100</f>
        <v>0.33</v>
      </c>
      <c r="L5" s="11">
        <v>0</v>
      </c>
      <c r="M5" s="13">
        <f>47/100</f>
        <v>0.47</v>
      </c>
      <c r="N5" s="11">
        <v>0</v>
      </c>
      <c r="O5" s="11">
        <v>0</v>
      </c>
      <c r="P5" s="11">
        <v>0</v>
      </c>
      <c r="Q5" s="11">
        <v>0</v>
      </c>
      <c r="R5" s="11">
        <f>19/100</f>
        <v>0.19</v>
      </c>
      <c r="S5" s="11">
        <f>33/100</f>
        <v>0.33</v>
      </c>
      <c r="T5" s="13">
        <f>43/100</f>
        <v>0.43</v>
      </c>
      <c r="U5" s="11">
        <f>5/100</f>
        <v>0.05</v>
      </c>
      <c r="V5" s="11">
        <v>0</v>
      </c>
      <c r="W5" s="13">
        <f>18/20</f>
        <v>0.9</v>
      </c>
      <c r="X5" s="11">
        <v>0</v>
      </c>
      <c r="Y5" s="11">
        <f>1/20</f>
        <v>0.05</v>
      </c>
      <c r="Z5" s="11">
        <v>0</v>
      </c>
      <c r="AA5" s="11">
        <f>1/20</f>
        <v>0.05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3">
        <f>31/33</f>
        <v>0.9393939393939394</v>
      </c>
      <c r="AH5" s="11">
        <v>0</v>
      </c>
      <c r="AI5" s="11">
        <f>1/33</f>
        <v>0.030303030303030304</v>
      </c>
      <c r="AJ5" s="11">
        <f>1/33</f>
        <v>0.030303030303030304</v>
      </c>
      <c r="AK5" s="11">
        <v>0</v>
      </c>
      <c r="AL5" s="13">
        <f>32/33</f>
        <v>0.9696969696969697</v>
      </c>
      <c r="AM5" s="11">
        <v>0</v>
      </c>
      <c r="AN5" s="11">
        <f>1/33</f>
        <v>0.030303030303030304</v>
      </c>
      <c r="AO5" s="23" t="s">
        <v>6</v>
      </c>
      <c r="AP5" s="23" t="s">
        <v>6</v>
      </c>
      <c r="AQ5" s="23" t="s">
        <v>6</v>
      </c>
      <c r="AR5" s="23" t="s">
        <v>6</v>
      </c>
      <c r="AS5" s="23" t="s">
        <v>6</v>
      </c>
      <c r="AT5" s="13">
        <f>27/47</f>
        <v>0.574468085106383</v>
      </c>
      <c r="AU5" s="11">
        <f>15/47</f>
        <v>0.3191489361702128</v>
      </c>
      <c r="AV5" s="11">
        <f>1/47</f>
        <v>0.02127659574468085</v>
      </c>
      <c r="AW5" s="11">
        <f>4/47</f>
        <v>0.0851063829787234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3">
        <f>47/47</f>
        <v>1</v>
      </c>
      <c r="BD5" s="11">
        <v>0</v>
      </c>
      <c r="BE5" s="11">
        <v>0</v>
      </c>
      <c r="BF5" s="11">
        <v>0</v>
      </c>
      <c r="BG5" s="11">
        <v>0</v>
      </c>
      <c r="BH5" s="13">
        <f>47/47</f>
        <v>1</v>
      </c>
      <c r="BI5" s="11">
        <v>0</v>
      </c>
      <c r="BJ5" s="11">
        <v>0</v>
      </c>
      <c r="BK5" s="23" t="s">
        <v>6</v>
      </c>
      <c r="BL5" s="23" t="s">
        <v>6</v>
      </c>
      <c r="BM5" s="23" t="s">
        <v>6</v>
      </c>
      <c r="BN5" s="23" t="s">
        <v>6</v>
      </c>
      <c r="BO5" s="23" t="s">
        <v>6</v>
      </c>
      <c r="BP5" s="23" t="s">
        <v>6</v>
      </c>
      <c r="BQ5" s="23" t="s">
        <v>6</v>
      </c>
      <c r="BR5" s="23" t="s">
        <v>6</v>
      </c>
      <c r="BS5" s="23" t="s">
        <v>6</v>
      </c>
      <c r="BT5" s="23" t="s">
        <v>6</v>
      </c>
      <c r="BU5" s="23" t="s">
        <v>6</v>
      </c>
      <c r="BV5" s="23" t="s">
        <v>6</v>
      </c>
      <c r="BW5" s="23" t="s">
        <v>6</v>
      </c>
      <c r="BX5" s="23" t="s">
        <v>6</v>
      </c>
      <c r="BY5" s="23" t="s">
        <v>6</v>
      </c>
      <c r="BZ5" s="23" t="s">
        <v>6</v>
      </c>
      <c r="CA5" s="23" t="s">
        <v>6</v>
      </c>
      <c r="CB5" s="23" t="s">
        <v>6</v>
      </c>
      <c r="CC5" s="23" t="s">
        <v>6</v>
      </c>
      <c r="CD5" s="23" t="s">
        <v>6</v>
      </c>
      <c r="CE5" s="23" t="s">
        <v>6</v>
      </c>
      <c r="CF5" s="23" t="s">
        <v>6</v>
      </c>
      <c r="CG5" s="23" t="s">
        <v>6</v>
      </c>
      <c r="CH5" s="23" t="s">
        <v>6</v>
      </c>
      <c r="CI5" s="23" t="s">
        <v>6</v>
      </c>
      <c r="CJ5" s="23" t="s">
        <v>6</v>
      </c>
    </row>
    <row r="6" spans="1:88" ht="102">
      <c r="A6" s="9">
        <v>5</v>
      </c>
      <c r="B6" s="18" t="s">
        <v>12</v>
      </c>
      <c r="C6" s="27" t="s">
        <v>3</v>
      </c>
      <c r="D6" s="28" t="s">
        <v>55</v>
      </c>
      <c r="E6" s="27">
        <v>43</v>
      </c>
      <c r="F6" s="27" t="s">
        <v>13</v>
      </c>
      <c r="G6" s="2" t="s">
        <v>53</v>
      </c>
      <c r="H6" s="10" t="s">
        <v>126</v>
      </c>
      <c r="I6" s="11">
        <v>0</v>
      </c>
      <c r="J6" s="11">
        <v>0</v>
      </c>
      <c r="K6" s="11">
        <v>0</v>
      </c>
      <c r="L6" s="11">
        <v>0</v>
      </c>
      <c r="M6" s="13">
        <f>43/43</f>
        <v>1</v>
      </c>
      <c r="N6" s="11">
        <f>19/43</f>
        <v>0.4418604651162791</v>
      </c>
      <c r="O6" s="11">
        <v>0</v>
      </c>
      <c r="P6" s="11">
        <v>0</v>
      </c>
      <c r="Q6" s="11">
        <v>0</v>
      </c>
      <c r="R6" s="11">
        <f>12/43</f>
        <v>0.27906976744186046</v>
      </c>
      <c r="S6" s="11">
        <f>(4+1)/43</f>
        <v>0.11627906976744186</v>
      </c>
      <c r="T6" s="13">
        <f>(15+1+1+2)/43</f>
        <v>0.4418604651162791</v>
      </c>
      <c r="U6" s="11">
        <f>(5+2)/43</f>
        <v>0.16279069767441862</v>
      </c>
      <c r="V6" s="11">
        <v>0</v>
      </c>
      <c r="W6" s="23" t="s">
        <v>6</v>
      </c>
      <c r="X6" s="23" t="s">
        <v>6</v>
      </c>
      <c r="Y6" s="23" t="s">
        <v>6</v>
      </c>
      <c r="Z6" s="23" t="s">
        <v>6</v>
      </c>
      <c r="AA6" s="23" t="s">
        <v>6</v>
      </c>
      <c r="AB6" s="23" t="s">
        <v>6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  <c r="AL6" s="23" t="s">
        <v>6</v>
      </c>
      <c r="AM6" s="23" t="s">
        <v>6</v>
      </c>
      <c r="AN6" s="23" t="s">
        <v>6</v>
      </c>
      <c r="AO6" s="23" t="s">
        <v>6</v>
      </c>
      <c r="AP6" s="23" t="s">
        <v>6</v>
      </c>
      <c r="AQ6" s="23" t="s">
        <v>6</v>
      </c>
      <c r="AR6" s="23" t="s">
        <v>6</v>
      </c>
      <c r="AS6" s="23" t="s">
        <v>6</v>
      </c>
      <c r="AT6" s="13">
        <f>15/24</f>
        <v>0.625</v>
      </c>
      <c r="AU6" s="11">
        <f>5/24</f>
        <v>0.20833333333333334</v>
      </c>
      <c r="AV6" s="11">
        <f>1/24</f>
        <v>0.041666666666666664</v>
      </c>
      <c r="AW6" s="11">
        <f>2/24</f>
        <v>0.08333333333333333</v>
      </c>
      <c r="AX6" s="11">
        <f>1/24</f>
        <v>0.041666666666666664</v>
      </c>
      <c r="AY6" s="11">
        <v>0</v>
      </c>
      <c r="AZ6" s="11">
        <v>0</v>
      </c>
      <c r="BA6" s="11">
        <v>0</v>
      </c>
      <c r="BB6" s="11">
        <v>0</v>
      </c>
      <c r="BC6" s="13">
        <f>21/24</f>
        <v>0.875</v>
      </c>
      <c r="BD6" s="11">
        <v>0</v>
      </c>
      <c r="BE6" s="11">
        <f>1/24</f>
        <v>0.041666666666666664</v>
      </c>
      <c r="BF6" s="11">
        <v>0</v>
      </c>
      <c r="BG6" s="11">
        <f>2/24</f>
        <v>0.08333333333333333</v>
      </c>
      <c r="BH6" s="13">
        <f>22/24</f>
        <v>0.9166666666666666</v>
      </c>
      <c r="BI6" s="11">
        <f>1/24</f>
        <v>0.041666666666666664</v>
      </c>
      <c r="BJ6" s="11">
        <f>1/24</f>
        <v>0.041666666666666664</v>
      </c>
      <c r="BK6" s="13">
        <f>12/19</f>
        <v>0.631578947368421</v>
      </c>
      <c r="BL6" s="11">
        <f>4/19</f>
        <v>0.21052631578947367</v>
      </c>
      <c r="BM6" s="11">
        <v>0</v>
      </c>
      <c r="BN6" s="11">
        <f>1/19</f>
        <v>0.05263157894736842</v>
      </c>
      <c r="BO6" s="11">
        <f>2/19</f>
        <v>0.10526315789473684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23" t="s">
        <v>6</v>
      </c>
      <c r="BW6" s="23" t="s">
        <v>6</v>
      </c>
      <c r="BX6" s="23" t="s">
        <v>6</v>
      </c>
      <c r="BY6" s="23" t="s">
        <v>6</v>
      </c>
      <c r="BZ6" s="23" t="s">
        <v>6</v>
      </c>
      <c r="CA6" s="23" t="s">
        <v>6</v>
      </c>
      <c r="CB6" s="23" t="s">
        <v>6</v>
      </c>
      <c r="CC6" s="23" t="s">
        <v>6</v>
      </c>
      <c r="CD6" s="23" t="s">
        <v>6</v>
      </c>
      <c r="CE6" s="23" t="s">
        <v>6</v>
      </c>
      <c r="CF6" s="23" t="s">
        <v>6</v>
      </c>
      <c r="CG6" s="23" t="s">
        <v>6</v>
      </c>
      <c r="CH6" s="23" t="s">
        <v>6</v>
      </c>
      <c r="CI6" s="23" t="s">
        <v>6</v>
      </c>
      <c r="CJ6" s="23" t="s">
        <v>6</v>
      </c>
    </row>
    <row r="7" spans="1:88" ht="72">
      <c r="A7" s="29">
        <v>6</v>
      </c>
      <c r="B7" s="30" t="s">
        <v>14</v>
      </c>
      <c r="C7" s="31" t="s">
        <v>3</v>
      </c>
      <c r="D7" s="28" t="s">
        <v>24</v>
      </c>
      <c r="E7" s="31">
        <v>290</v>
      </c>
      <c r="F7" s="31" t="s">
        <v>15</v>
      </c>
      <c r="G7" s="2" t="s">
        <v>53</v>
      </c>
      <c r="H7" s="31" t="s">
        <v>127</v>
      </c>
      <c r="I7" s="11">
        <v>0</v>
      </c>
      <c r="J7" s="13">
        <f>(57+26+20)/290</f>
        <v>0.35517241379310344</v>
      </c>
      <c r="K7" s="11">
        <f>(63+20)/290</f>
        <v>0.28620689655172415</v>
      </c>
      <c r="L7" s="11">
        <v>0</v>
      </c>
      <c r="M7" s="11">
        <f>99/290</f>
        <v>0.3413793103448276</v>
      </c>
      <c r="N7" s="11">
        <v>0</v>
      </c>
      <c r="O7" s="11">
        <f>5/290</f>
        <v>0.017241379310344827</v>
      </c>
      <c r="P7" s="11">
        <v>0</v>
      </c>
      <c r="Q7" s="11">
        <v>0</v>
      </c>
      <c r="R7" s="23" t="s">
        <v>6</v>
      </c>
      <c r="S7" s="23" t="s">
        <v>6</v>
      </c>
      <c r="T7" s="23" t="s">
        <v>6</v>
      </c>
      <c r="U7" s="23" t="s">
        <v>6</v>
      </c>
      <c r="V7" s="32" t="s">
        <v>6</v>
      </c>
      <c r="W7" s="11">
        <f>(36+20+19)/(57+26+20)</f>
        <v>0.7281553398058253</v>
      </c>
      <c r="X7" s="33">
        <f>(7+3)/(57+26+20)</f>
        <v>0.0970873786407767</v>
      </c>
      <c r="Y7" s="33">
        <f>4/(57+26+20)</f>
        <v>0.038834951456310676</v>
      </c>
      <c r="Z7" s="33">
        <f>(7+1)/(57+26+20)</f>
        <v>0.07766990291262135</v>
      </c>
      <c r="AA7" s="33">
        <f>(2+1+1)/(57+26+20)</f>
        <v>0.038834951456310676</v>
      </c>
      <c r="AB7" s="33">
        <f>1/(57+26+20)</f>
        <v>0.009708737864077669</v>
      </c>
      <c r="AC7" s="33">
        <v>0</v>
      </c>
      <c r="AD7" s="33">
        <v>0</v>
      </c>
      <c r="AE7" s="33">
        <f>1/(57+26+20)</f>
        <v>0.009708737864077669</v>
      </c>
      <c r="AF7" s="33">
        <v>0</v>
      </c>
      <c r="AG7" s="11">
        <f>(16+77)/(20+99)</f>
        <v>0.7815126050420168</v>
      </c>
      <c r="AH7" s="11">
        <f>(13+4)/(63+20)</f>
        <v>0.20481927710843373</v>
      </c>
      <c r="AI7" s="11">
        <f>3/(63+20)</f>
        <v>0.03614457831325301</v>
      </c>
      <c r="AJ7" s="11">
        <f>5/(63+20)</f>
        <v>0.060240963855421686</v>
      </c>
      <c r="AK7" s="11">
        <f>4/(63+20)</f>
        <v>0.04819277108433735</v>
      </c>
      <c r="AL7" s="11">
        <f>(62+20)/(63+20)</f>
        <v>0.9879518072289156</v>
      </c>
      <c r="AM7" s="33">
        <f>1/(63+20)</f>
        <v>0.012048192771084338</v>
      </c>
      <c r="AN7" s="11">
        <v>0</v>
      </c>
      <c r="AO7" s="23" t="s">
        <v>6</v>
      </c>
      <c r="AP7" s="23" t="s">
        <v>6</v>
      </c>
      <c r="AQ7" s="23" t="s">
        <v>6</v>
      </c>
      <c r="AR7" s="23" t="s">
        <v>6</v>
      </c>
      <c r="AS7" s="23" t="s">
        <v>6</v>
      </c>
      <c r="AT7" s="13">
        <f>77/99</f>
        <v>0.7777777777777778</v>
      </c>
      <c r="AU7" s="11">
        <f>13/99</f>
        <v>0.13131313131313133</v>
      </c>
      <c r="AV7" s="11">
        <v>0</v>
      </c>
      <c r="AW7" s="11">
        <f>5/99</f>
        <v>0.050505050505050504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3">
        <f>99/99</f>
        <v>1</v>
      </c>
      <c r="BD7" s="11">
        <v>0</v>
      </c>
      <c r="BE7" s="11">
        <v>0</v>
      </c>
      <c r="BF7" s="11">
        <v>0</v>
      </c>
      <c r="BG7" s="11">
        <v>0</v>
      </c>
      <c r="BH7" s="13">
        <f>99/99</f>
        <v>1</v>
      </c>
      <c r="BI7" s="11">
        <v>0</v>
      </c>
      <c r="BJ7" s="11">
        <v>0</v>
      </c>
      <c r="BK7" s="23" t="s">
        <v>6</v>
      </c>
      <c r="BL7" s="23" t="s">
        <v>6</v>
      </c>
      <c r="BM7" s="23" t="s">
        <v>6</v>
      </c>
      <c r="BN7" s="23" t="s">
        <v>6</v>
      </c>
      <c r="BO7" s="23" t="s">
        <v>6</v>
      </c>
      <c r="BP7" s="23" t="s">
        <v>6</v>
      </c>
      <c r="BQ7" s="23" t="s">
        <v>6</v>
      </c>
      <c r="BR7" s="23" t="s">
        <v>6</v>
      </c>
      <c r="BS7" s="23" t="s">
        <v>6</v>
      </c>
      <c r="BT7" s="23" t="s">
        <v>6</v>
      </c>
      <c r="BU7" s="23" t="s">
        <v>6</v>
      </c>
      <c r="BV7" s="23" t="s">
        <v>6</v>
      </c>
      <c r="BW7" s="23" t="s">
        <v>6</v>
      </c>
      <c r="BX7" s="23" t="s">
        <v>6</v>
      </c>
      <c r="BY7" s="23" t="s">
        <v>6</v>
      </c>
      <c r="BZ7" s="23" t="s">
        <v>6</v>
      </c>
      <c r="CA7" s="23" t="s">
        <v>6</v>
      </c>
      <c r="CB7" s="23" t="s">
        <v>6</v>
      </c>
      <c r="CC7" s="23" t="s">
        <v>6</v>
      </c>
      <c r="CD7" s="23" t="s">
        <v>6</v>
      </c>
      <c r="CE7" s="23" t="s">
        <v>6</v>
      </c>
      <c r="CF7" s="23" t="s">
        <v>6</v>
      </c>
      <c r="CG7" s="15">
        <f>5/5</f>
        <v>1</v>
      </c>
      <c r="CH7" s="15">
        <f>5/5</f>
        <v>1</v>
      </c>
      <c r="CI7" s="15">
        <f>5/5</f>
        <v>1</v>
      </c>
      <c r="CJ7" s="15">
        <f>5/5</f>
        <v>1</v>
      </c>
    </row>
    <row r="8" spans="1:89" s="44" customFormat="1" ht="81.75">
      <c r="A8" s="34">
        <v>7</v>
      </c>
      <c r="B8" s="35" t="s">
        <v>16</v>
      </c>
      <c r="C8" s="36" t="s">
        <v>132</v>
      </c>
      <c r="D8" s="37" t="s">
        <v>17</v>
      </c>
      <c r="E8" s="36">
        <v>78</v>
      </c>
      <c r="F8" s="36" t="s">
        <v>18</v>
      </c>
      <c r="G8" s="38" t="s">
        <v>53</v>
      </c>
      <c r="H8" s="39" t="s">
        <v>129</v>
      </c>
      <c r="I8" s="40">
        <v>0</v>
      </c>
      <c r="J8" s="40">
        <f>30/78</f>
        <v>0.38461538461538464</v>
      </c>
      <c r="K8" s="40">
        <v>0</v>
      </c>
      <c r="L8" s="40">
        <v>0</v>
      </c>
      <c r="M8" s="41">
        <f>48/78</f>
        <v>0.6153846153846154</v>
      </c>
      <c r="N8" s="40">
        <f>48/78</f>
        <v>0.6153846153846154</v>
      </c>
      <c r="O8" s="40">
        <v>0</v>
      </c>
      <c r="P8" s="40">
        <v>0</v>
      </c>
      <c r="Q8" s="40">
        <v>0</v>
      </c>
      <c r="R8" s="40">
        <f>18/78</f>
        <v>0.23076923076923078</v>
      </c>
      <c r="S8" s="40">
        <f>12/78</f>
        <v>0.15384615384615385</v>
      </c>
      <c r="T8" s="42">
        <f>36/78</f>
        <v>0.46153846153846156</v>
      </c>
      <c r="U8" s="40">
        <f>12/78</f>
        <v>0.15384615384615385</v>
      </c>
      <c r="V8" s="40">
        <v>0</v>
      </c>
      <c r="W8" s="43" t="s">
        <v>6</v>
      </c>
      <c r="X8" s="43" t="s">
        <v>6</v>
      </c>
      <c r="Y8" s="43" t="s">
        <v>6</v>
      </c>
      <c r="Z8" s="43" t="s">
        <v>6</v>
      </c>
      <c r="AA8" s="43" t="s">
        <v>6</v>
      </c>
      <c r="AB8" s="43" t="s">
        <v>6</v>
      </c>
      <c r="AC8" s="43" t="s">
        <v>6</v>
      </c>
      <c r="AD8" s="43" t="s">
        <v>6</v>
      </c>
      <c r="AE8" s="43" t="s">
        <v>6</v>
      </c>
      <c r="AF8" s="43" t="s">
        <v>6</v>
      </c>
      <c r="AG8" s="43" t="s">
        <v>6</v>
      </c>
      <c r="AH8" s="43" t="s">
        <v>6</v>
      </c>
      <c r="AI8" s="43" t="s">
        <v>6</v>
      </c>
      <c r="AJ8" s="43" t="s">
        <v>6</v>
      </c>
      <c r="AK8" s="43" t="s">
        <v>6</v>
      </c>
      <c r="AL8" s="43" t="s">
        <v>6</v>
      </c>
      <c r="AM8" s="43" t="s">
        <v>6</v>
      </c>
      <c r="AN8" s="43" t="s">
        <v>6</v>
      </c>
      <c r="AO8" s="43" t="s">
        <v>6</v>
      </c>
      <c r="AP8" s="43" t="s">
        <v>6</v>
      </c>
      <c r="AQ8" s="43" t="s">
        <v>6</v>
      </c>
      <c r="AR8" s="43" t="s">
        <v>6</v>
      </c>
      <c r="AS8" s="43" t="s">
        <v>6</v>
      </c>
      <c r="AT8" s="43" t="s">
        <v>6</v>
      </c>
      <c r="AU8" s="43" t="s">
        <v>6</v>
      </c>
      <c r="AV8" s="43" t="s">
        <v>6</v>
      </c>
      <c r="AW8" s="43" t="s">
        <v>6</v>
      </c>
      <c r="AX8" s="43" t="s">
        <v>6</v>
      </c>
      <c r="AY8" s="43" t="s">
        <v>6</v>
      </c>
      <c r="AZ8" s="43" t="s">
        <v>6</v>
      </c>
      <c r="BA8" s="43" t="s">
        <v>6</v>
      </c>
      <c r="BB8" s="43" t="s">
        <v>6</v>
      </c>
      <c r="BC8" s="43" t="s">
        <v>6</v>
      </c>
      <c r="BD8" s="43" t="s">
        <v>6</v>
      </c>
      <c r="BE8" s="43" t="s">
        <v>6</v>
      </c>
      <c r="BF8" s="43" t="s">
        <v>6</v>
      </c>
      <c r="BG8" s="43" t="s">
        <v>6</v>
      </c>
      <c r="BH8" s="43" t="s">
        <v>6</v>
      </c>
      <c r="BI8" s="43" t="s">
        <v>6</v>
      </c>
      <c r="BJ8" s="43" t="s">
        <v>6</v>
      </c>
      <c r="BK8" s="43" t="s">
        <v>6</v>
      </c>
      <c r="BL8" s="43" t="s">
        <v>6</v>
      </c>
      <c r="BM8" s="43" t="s">
        <v>6</v>
      </c>
      <c r="BN8" s="43" t="s">
        <v>6</v>
      </c>
      <c r="BO8" s="43" t="s">
        <v>6</v>
      </c>
      <c r="BP8" s="43" t="s">
        <v>6</v>
      </c>
      <c r="BQ8" s="43" t="s">
        <v>6</v>
      </c>
      <c r="BR8" s="43" t="s">
        <v>6</v>
      </c>
      <c r="BS8" s="43" t="s">
        <v>6</v>
      </c>
      <c r="BT8" s="43" t="s">
        <v>6</v>
      </c>
      <c r="BU8" s="43" t="s">
        <v>6</v>
      </c>
      <c r="BV8" s="43" t="s">
        <v>6</v>
      </c>
      <c r="BW8" s="43" t="s">
        <v>6</v>
      </c>
      <c r="BX8" s="43" t="s">
        <v>6</v>
      </c>
      <c r="BY8" s="43" t="s">
        <v>6</v>
      </c>
      <c r="BZ8" s="43" t="s">
        <v>6</v>
      </c>
      <c r="CA8" s="43" t="s">
        <v>6</v>
      </c>
      <c r="CB8" s="43" t="s">
        <v>6</v>
      </c>
      <c r="CC8" s="43" t="s">
        <v>6</v>
      </c>
      <c r="CD8" s="43" t="s">
        <v>6</v>
      </c>
      <c r="CE8" s="43" t="s">
        <v>6</v>
      </c>
      <c r="CF8" s="43" t="s">
        <v>6</v>
      </c>
      <c r="CG8" s="43" t="s">
        <v>6</v>
      </c>
      <c r="CH8" s="43" t="s">
        <v>6</v>
      </c>
      <c r="CI8" s="43" t="s">
        <v>6</v>
      </c>
      <c r="CJ8" s="43" t="s">
        <v>6</v>
      </c>
      <c r="CK8" s="43"/>
    </row>
    <row r="9" spans="1:88" s="44" customFormat="1" ht="72">
      <c r="A9" s="45">
        <v>8</v>
      </c>
      <c r="B9" s="46" t="s">
        <v>19</v>
      </c>
      <c r="C9" s="47" t="s">
        <v>132</v>
      </c>
      <c r="D9" s="48" t="s">
        <v>21</v>
      </c>
      <c r="E9" s="47">
        <v>179</v>
      </c>
      <c r="F9" s="47" t="s">
        <v>20</v>
      </c>
      <c r="G9" s="49" t="s">
        <v>53</v>
      </c>
      <c r="H9" s="49" t="s">
        <v>127</v>
      </c>
      <c r="I9" s="40">
        <v>0</v>
      </c>
      <c r="J9" s="50">
        <f>27/E9</f>
        <v>0.15083798882681565</v>
      </c>
      <c r="K9" s="40">
        <f>21/E9</f>
        <v>0.11731843575418995</v>
      </c>
      <c r="L9" s="40">
        <v>0</v>
      </c>
      <c r="M9" s="51">
        <f>121/E9</f>
        <v>0.6759776536312849</v>
      </c>
      <c r="N9" s="40">
        <f>16/E9</f>
        <v>0.0893854748603352</v>
      </c>
      <c r="O9" s="40">
        <f>10/E9</f>
        <v>0.055865921787709494</v>
      </c>
      <c r="P9" s="40">
        <v>0</v>
      </c>
      <c r="Q9" s="40">
        <v>0</v>
      </c>
      <c r="R9" s="40">
        <f>23/E9</f>
        <v>0.12849162011173185</v>
      </c>
      <c r="S9" s="40">
        <f>19/E9</f>
        <v>0.10614525139664804</v>
      </c>
      <c r="T9" s="51">
        <f>123/E9</f>
        <v>0.6871508379888268</v>
      </c>
      <c r="U9" s="40">
        <f>16/E9</f>
        <v>0.0893854748603352</v>
      </c>
      <c r="V9" s="40">
        <v>0</v>
      </c>
      <c r="W9" s="52" t="s">
        <v>6</v>
      </c>
      <c r="X9" s="52" t="s">
        <v>6</v>
      </c>
      <c r="Y9" s="52" t="s">
        <v>6</v>
      </c>
      <c r="Z9" s="52" t="s">
        <v>6</v>
      </c>
      <c r="AA9" s="52" t="s">
        <v>6</v>
      </c>
      <c r="AB9" s="52" t="s">
        <v>6</v>
      </c>
      <c r="AC9" s="52" t="s">
        <v>6</v>
      </c>
      <c r="AD9" s="52" t="s">
        <v>6</v>
      </c>
      <c r="AE9" s="52" t="s">
        <v>6</v>
      </c>
      <c r="AF9" s="52" t="s">
        <v>6</v>
      </c>
      <c r="AG9" s="52" t="s">
        <v>6</v>
      </c>
      <c r="AH9" s="52" t="s">
        <v>6</v>
      </c>
      <c r="AI9" s="52" t="s">
        <v>6</v>
      </c>
      <c r="AJ9" s="52" t="s">
        <v>6</v>
      </c>
      <c r="AK9" s="52" t="s">
        <v>6</v>
      </c>
      <c r="AL9" s="52" t="s">
        <v>6</v>
      </c>
      <c r="AM9" s="52" t="s">
        <v>6</v>
      </c>
      <c r="AN9" s="52" t="s">
        <v>6</v>
      </c>
      <c r="AO9" s="52" t="s">
        <v>6</v>
      </c>
      <c r="AP9" s="52" t="s">
        <v>6</v>
      </c>
      <c r="AQ9" s="52" t="s">
        <v>6</v>
      </c>
      <c r="AR9" s="52" t="s">
        <v>6</v>
      </c>
      <c r="AS9" s="52" t="s">
        <v>6</v>
      </c>
      <c r="AT9" s="52" t="s">
        <v>6</v>
      </c>
      <c r="AU9" s="52" t="s">
        <v>6</v>
      </c>
      <c r="AV9" s="52" t="s">
        <v>6</v>
      </c>
      <c r="AW9" s="52" t="s">
        <v>6</v>
      </c>
      <c r="AX9" s="52" t="s">
        <v>6</v>
      </c>
      <c r="AY9" s="52" t="s">
        <v>6</v>
      </c>
      <c r="AZ9" s="52" t="s">
        <v>6</v>
      </c>
      <c r="BA9" s="52" t="s">
        <v>6</v>
      </c>
      <c r="BB9" s="52" t="s">
        <v>6</v>
      </c>
      <c r="BC9" s="52" t="s">
        <v>6</v>
      </c>
      <c r="BD9" s="52" t="s">
        <v>6</v>
      </c>
      <c r="BE9" s="52" t="s">
        <v>6</v>
      </c>
      <c r="BF9" s="52" t="s">
        <v>6</v>
      </c>
      <c r="BG9" s="52" t="s">
        <v>6</v>
      </c>
      <c r="BH9" s="52" t="s">
        <v>6</v>
      </c>
      <c r="BI9" s="52" t="s">
        <v>6</v>
      </c>
      <c r="BJ9" s="52" t="s">
        <v>6</v>
      </c>
      <c r="BK9" s="52" t="s">
        <v>6</v>
      </c>
      <c r="BL9" s="52" t="s">
        <v>6</v>
      </c>
      <c r="BM9" s="52" t="s">
        <v>6</v>
      </c>
      <c r="BN9" s="52" t="s">
        <v>6</v>
      </c>
      <c r="BO9" s="52" t="s">
        <v>6</v>
      </c>
      <c r="BP9" s="52" t="s">
        <v>6</v>
      </c>
      <c r="BQ9" s="52" t="s">
        <v>6</v>
      </c>
      <c r="BR9" s="52" t="s">
        <v>6</v>
      </c>
      <c r="BS9" s="52" t="s">
        <v>6</v>
      </c>
      <c r="BT9" s="52" t="s">
        <v>6</v>
      </c>
      <c r="BU9" s="52" t="s">
        <v>6</v>
      </c>
      <c r="BV9" s="52" t="s">
        <v>6</v>
      </c>
      <c r="BW9" s="52" t="s">
        <v>6</v>
      </c>
      <c r="BX9" s="52" t="s">
        <v>6</v>
      </c>
      <c r="BY9" s="52" t="s">
        <v>6</v>
      </c>
      <c r="BZ9" s="52" t="s">
        <v>6</v>
      </c>
      <c r="CA9" s="52" t="s">
        <v>6</v>
      </c>
      <c r="CB9" s="52" t="s">
        <v>6</v>
      </c>
      <c r="CC9" s="52" t="s">
        <v>6</v>
      </c>
      <c r="CD9" s="52" t="s">
        <v>6</v>
      </c>
      <c r="CE9" s="52" t="s">
        <v>6</v>
      </c>
      <c r="CF9" s="52" t="s">
        <v>6</v>
      </c>
      <c r="CG9" s="52" t="s">
        <v>6</v>
      </c>
      <c r="CH9" s="52" t="s">
        <v>6</v>
      </c>
      <c r="CI9" s="52" t="s">
        <v>6</v>
      </c>
      <c r="CJ9" s="52" t="s">
        <v>6</v>
      </c>
    </row>
    <row r="10" spans="1:88" s="44" customFormat="1" ht="53.25" customHeight="1">
      <c r="A10" s="44">
        <v>9</v>
      </c>
      <c r="B10" s="53" t="s">
        <v>22</v>
      </c>
      <c r="C10" s="54" t="s">
        <v>132</v>
      </c>
      <c r="D10" s="55" t="s">
        <v>24</v>
      </c>
      <c r="E10" s="44">
        <v>150</v>
      </c>
      <c r="F10" s="55" t="s">
        <v>23</v>
      </c>
      <c r="G10" s="49" t="s">
        <v>53</v>
      </c>
      <c r="H10" s="44" t="s">
        <v>127</v>
      </c>
      <c r="I10" s="50">
        <v>0</v>
      </c>
      <c r="J10" s="56">
        <f>23/E10</f>
        <v>0.15333333333333332</v>
      </c>
      <c r="K10" s="52">
        <f>48/E10</f>
        <v>0.32</v>
      </c>
      <c r="L10" s="50">
        <v>0</v>
      </c>
      <c r="M10" s="57">
        <f>68/150</f>
        <v>0.4533333333333333</v>
      </c>
      <c r="N10" s="56">
        <v>0</v>
      </c>
      <c r="O10" s="56">
        <f>11/150</f>
        <v>0.07333333333333333</v>
      </c>
      <c r="P10" s="56">
        <v>0</v>
      </c>
      <c r="Q10" s="56">
        <v>0</v>
      </c>
      <c r="R10" s="52" t="s">
        <v>6</v>
      </c>
      <c r="S10" s="52" t="s">
        <v>6</v>
      </c>
      <c r="T10" s="52" t="s">
        <v>6</v>
      </c>
      <c r="U10" s="52" t="s">
        <v>6</v>
      </c>
      <c r="V10" s="52" t="s">
        <v>6</v>
      </c>
      <c r="W10" s="52" t="s">
        <v>6</v>
      </c>
      <c r="X10" s="52" t="s">
        <v>6</v>
      </c>
      <c r="Y10" s="52" t="s">
        <v>6</v>
      </c>
      <c r="Z10" s="52" t="s">
        <v>6</v>
      </c>
      <c r="AA10" s="52" t="s">
        <v>6</v>
      </c>
      <c r="AB10" s="52" t="s">
        <v>6</v>
      </c>
      <c r="AC10" s="52" t="s">
        <v>6</v>
      </c>
      <c r="AD10" s="52" t="s">
        <v>6</v>
      </c>
      <c r="AE10" s="52" t="s">
        <v>6</v>
      </c>
      <c r="AF10" s="52" t="s">
        <v>6</v>
      </c>
      <c r="AG10" s="52" t="s">
        <v>6</v>
      </c>
      <c r="AH10" s="52" t="s">
        <v>6</v>
      </c>
      <c r="AI10" s="52" t="s">
        <v>6</v>
      </c>
      <c r="AJ10" s="52" t="s">
        <v>6</v>
      </c>
      <c r="AK10" s="52" t="s">
        <v>6</v>
      </c>
      <c r="AL10" s="52" t="s">
        <v>6</v>
      </c>
      <c r="AM10" s="52" t="s">
        <v>6</v>
      </c>
      <c r="AN10" s="52" t="s">
        <v>6</v>
      </c>
      <c r="AO10" s="52" t="s">
        <v>6</v>
      </c>
      <c r="AP10" s="52" t="s">
        <v>6</v>
      </c>
      <c r="AQ10" s="52" t="s">
        <v>6</v>
      </c>
      <c r="AR10" s="52" t="s">
        <v>6</v>
      </c>
      <c r="AS10" s="52" t="s">
        <v>6</v>
      </c>
      <c r="AT10" s="52" t="s">
        <v>6</v>
      </c>
      <c r="AU10" s="52" t="s">
        <v>6</v>
      </c>
      <c r="AV10" s="52" t="s">
        <v>6</v>
      </c>
      <c r="AW10" s="52" t="s">
        <v>6</v>
      </c>
      <c r="AX10" s="52" t="s">
        <v>6</v>
      </c>
      <c r="AY10" s="52" t="s">
        <v>6</v>
      </c>
      <c r="AZ10" s="52" t="s">
        <v>6</v>
      </c>
      <c r="BA10" s="52" t="s">
        <v>6</v>
      </c>
      <c r="BB10" s="52" t="s">
        <v>6</v>
      </c>
      <c r="BC10" s="52" t="s">
        <v>6</v>
      </c>
      <c r="BD10" s="52" t="s">
        <v>6</v>
      </c>
      <c r="BE10" s="52" t="s">
        <v>6</v>
      </c>
      <c r="BF10" s="52" t="s">
        <v>6</v>
      </c>
      <c r="BG10" s="52" t="s">
        <v>6</v>
      </c>
      <c r="BH10" s="52" t="s">
        <v>6</v>
      </c>
      <c r="BI10" s="52" t="s">
        <v>6</v>
      </c>
      <c r="BJ10" s="52" t="s">
        <v>6</v>
      </c>
      <c r="BK10" s="52" t="s">
        <v>6</v>
      </c>
      <c r="BL10" s="52" t="s">
        <v>6</v>
      </c>
      <c r="BM10" s="52" t="s">
        <v>6</v>
      </c>
      <c r="BN10" s="52" t="s">
        <v>6</v>
      </c>
      <c r="BO10" s="52" t="s">
        <v>6</v>
      </c>
      <c r="BP10" s="52" t="s">
        <v>6</v>
      </c>
      <c r="BQ10" s="52" t="s">
        <v>6</v>
      </c>
      <c r="BR10" s="52" t="s">
        <v>6</v>
      </c>
      <c r="BS10" s="52" t="s">
        <v>6</v>
      </c>
      <c r="BT10" s="52" t="s">
        <v>6</v>
      </c>
      <c r="BU10" s="52" t="s">
        <v>6</v>
      </c>
      <c r="BV10" s="52" t="s">
        <v>6</v>
      </c>
      <c r="BW10" s="52" t="s">
        <v>6</v>
      </c>
      <c r="BX10" s="52" t="s">
        <v>6</v>
      </c>
      <c r="BY10" s="52" t="s">
        <v>6</v>
      </c>
      <c r="BZ10" s="52" t="s">
        <v>6</v>
      </c>
      <c r="CA10" s="52" t="s">
        <v>6</v>
      </c>
      <c r="CB10" s="52" t="s">
        <v>6</v>
      </c>
      <c r="CC10" s="52" t="s">
        <v>6</v>
      </c>
      <c r="CD10" s="52" t="s">
        <v>6</v>
      </c>
      <c r="CE10" s="52" t="s">
        <v>6</v>
      </c>
      <c r="CF10" s="52" t="s">
        <v>6</v>
      </c>
      <c r="CG10" s="52" t="s">
        <v>6</v>
      </c>
      <c r="CH10" s="52" t="s">
        <v>6</v>
      </c>
      <c r="CI10" s="52" t="s">
        <v>6</v>
      </c>
      <c r="CJ10" s="52" t="s">
        <v>6</v>
      </c>
    </row>
    <row r="11" spans="1:88" s="44" customFormat="1" ht="99.75" customHeight="1">
      <c r="A11" s="58">
        <v>10</v>
      </c>
      <c r="B11" s="59" t="s">
        <v>26</v>
      </c>
      <c r="C11" s="54" t="s">
        <v>132</v>
      </c>
      <c r="D11" s="55" t="s">
        <v>4</v>
      </c>
      <c r="E11" s="44">
        <v>238</v>
      </c>
      <c r="F11" s="55" t="s">
        <v>25</v>
      </c>
      <c r="G11" s="54" t="s">
        <v>131</v>
      </c>
      <c r="H11" s="55" t="s">
        <v>51</v>
      </c>
      <c r="I11" s="50">
        <v>0</v>
      </c>
      <c r="J11" s="57">
        <f>114/E11</f>
        <v>0.4789915966386555</v>
      </c>
      <c r="K11" s="56">
        <v>0</v>
      </c>
      <c r="L11" s="50">
        <v>0</v>
      </c>
      <c r="M11" s="56">
        <f>124/E11</f>
        <v>0.5210084033613446</v>
      </c>
      <c r="N11" s="56">
        <v>0</v>
      </c>
      <c r="O11" s="56">
        <v>0</v>
      </c>
      <c r="P11" s="50">
        <v>0</v>
      </c>
      <c r="Q11" s="56">
        <v>0</v>
      </c>
      <c r="R11" s="56">
        <f>33/E11</f>
        <v>0.13865546218487396</v>
      </c>
      <c r="S11" s="56">
        <f>28/E11</f>
        <v>0.11764705882352941</v>
      </c>
      <c r="T11" s="57">
        <f>(53+119)/E11</f>
        <v>0.7226890756302521</v>
      </c>
      <c r="U11" s="56">
        <f>5/E11</f>
        <v>0.02100840336134454</v>
      </c>
      <c r="V11" s="56">
        <v>0</v>
      </c>
      <c r="W11" s="55" t="s">
        <v>6</v>
      </c>
      <c r="X11" s="55" t="s">
        <v>6</v>
      </c>
      <c r="Y11" s="55" t="s">
        <v>6</v>
      </c>
      <c r="Z11" s="55" t="s">
        <v>6</v>
      </c>
      <c r="AA11" s="55" t="s">
        <v>6</v>
      </c>
      <c r="AB11" s="55" t="s">
        <v>6</v>
      </c>
      <c r="AC11" s="55" t="s">
        <v>6</v>
      </c>
      <c r="AD11" s="55" t="s">
        <v>6</v>
      </c>
      <c r="AE11" s="55" t="s">
        <v>6</v>
      </c>
      <c r="AF11" s="55" t="s">
        <v>6</v>
      </c>
      <c r="AG11" s="55" t="s">
        <v>6</v>
      </c>
      <c r="AH11" s="55" t="s">
        <v>6</v>
      </c>
      <c r="AI11" s="55" t="s">
        <v>6</v>
      </c>
      <c r="AJ11" s="55" t="s">
        <v>6</v>
      </c>
      <c r="AK11" s="55" t="s">
        <v>6</v>
      </c>
      <c r="AL11" s="55" t="s">
        <v>6</v>
      </c>
      <c r="AM11" s="55" t="s">
        <v>6</v>
      </c>
      <c r="AN11" s="55" t="s">
        <v>6</v>
      </c>
      <c r="AO11" s="55" t="s">
        <v>6</v>
      </c>
      <c r="AP11" s="55" t="s">
        <v>6</v>
      </c>
      <c r="AQ11" s="55" t="s">
        <v>6</v>
      </c>
      <c r="AR11" s="55" t="s">
        <v>6</v>
      </c>
      <c r="AS11" s="55" t="s">
        <v>6</v>
      </c>
      <c r="AT11" s="55" t="s">
        <v>6</v>
      </c>
      <c r="AU11" s="55" t="s">
        <v>6</v>
      </c>
      <c r="AV11" s="55" t="s">
        <v>6</v>
      </c>
      <c r="AW11" s="55" t="s">
        <v>6</v>
      </c>
      <c r="AX11" s="55" t="s">
        <v>6</v>
      </c>
      <c r="AY11" s="55" t="s">
        <v>6</v>
      </c>
      <c r="AZ11" s="55" t="s">
        <v>6</v>
      </c>
      <c r="BA11" s="55" t="s">
        <v>6</v>
      </c>
      <c r="BB11" s="55" t="s">
        <v>6</v>
      </c>
      <c r="BC11" s="55" t="s">
        <v>6</v>
      </c>
      <c r="BD11" s="55" t="s">
        <v>6</v>
      </c>
      <c r="BE11" s="55" t="s">
        <v>6</v>
      </c>
      <c r="BF11" s="55" t="s">
        <v>6</v>
      </c>
      <c r="BG11" s="55" t="s">
        <v>6</v>
      </c>
      <c r="BH11" s="55" t="s">
        <v>6</v>
      </c>
      <c r="BI11" s="55" t="s">
        <v>6</v>
      </c>
      <c r="BJ11" s="55" t="s">
        <v>6</v>
      </c>
      <c r="BK11" s="55" t="s">
        <v>6</v>
      </c>
      <c r="BL11" s="55" t="s">
        <v>6</v>
      </c>
      <c r="BM11" s="55" t="s">
        <v>6</v>
      </c>
      <c r="BN11" s="55" t="s">
        <v>6</v>
      </c>
      <c r="BO11" s="55" t="s">
        <v>6</v>
      </c>
      <c r="BP11" s="55" t="s">
        <v>6</v>
      </c>
      <c r="BQ11" s="55" t="s">
        <v>6</v>
      </c>
      <c r="BR11" s="55" t="s">
        <v>6</v>
      </c>
      <c r="BS11" s="55" t="s">
        <v>6</v>
      </c>
      <c r="BT11" s="55" t="s">
        <v>6</v>
      </c>
      <c r="BU11" s="55" t="s">
        <v>6</v>
      </c>
      <c r="BV11" s="55" t="s">
        <v>6</v>
      </c>
      <c r="BW11" s="55" t="s">
        <v>6</v>
      </c>
      <c r="BX11" s="55" t="s">
        <v>6</v>
      </c>
      <c r="BY11" s="55" t="s">
        <v>6</v>
      </c>
      <c r="BZ11" s="55" t="s">
        <v>6</v>
      </c>
      <c r="CA11" s="55" t="s">
        <v>6</v>
      </c>
      <c r="CB11" s="55" t="s">
        <v>6</v>
      </c>
      <c r="CC11" s="55" t="s">
        <v>6</v>
      </c>
      <c r="CD11" s="55" t="s">
        <v>6</v>
      </c>
      <c r="CE11" s="55" t="s">
        <v>6</v>
      </c>
      <c r="CF11" s="55" t="s">
        <v>6</v>
      </c>
      <c r="CG11" s="55" t="s">
        <v>6</v>
      </c>
      <c r="CH11" s="55" t="s">
        <v>6</v>
      </c>
      <c r="CI11" s="55" t="s">
        <v>6</v>
      </c>
      <c r="CJ11" s="55" t="s">
        <v>6</v>
      </c>
    </row>
    <row r="12" spans="1:88" s="60" customFormat="1" ht="60.75" customHeight="1">
      <c r="A12" s="53">
        <v>11</v>
      </c>
      <c r="B12" s="53" t="s">
        <v>27</v>
      </c>
      <c r="C12" s="60" t="s">
        <v>132</v>
      </c>
      <c r="D12" s="60" t="s">
        <v>24</v>
      </c>
      <c r="E12" s="60">
        <v>592</v>
      </c>
      <c r="F12" s="60" t="s">
        <v>28</v>
      </c>
      <c r="G12" s="49" t="s">
        <v>53</v>
      </c>
      <c r="H12" s="53" t="s">
        <v>52</v>
      </c>
      <c r="I12" s="61">
        <f>10/E12</f>
        <v>0.016891891891891893</v>
      </c>
      <c r="J12" s="61">
        <f>64/E12</f>
        <v>0.10810810810810811</v>
      </c>
      <c r="K12" s="62">
        <f>58/E12</f>
        <v>0.09797297297297297</v>
      </c>
      <c r="L12" s="62">
        <f>31/E12</f>
        <v>0.052364864864864864</v>
      </c>
      <c r="M12" s="63">
        <f>414/E12</f>
        <v>0.6993243243243243</v>
      </c>
      <c r="N12" s="62">
        <f>(23+23+125)/E12</f>
        <v>0.28885135135135137</v>
      </c>
      <c r="O12" s="62">
        <f>54/E12</f>
        <v>0.09121621621621621</v>
      </c>
      <c r="P12" s="62">
        <f>48/E12</f>
        <v>0.08108108108108109</v>
      </c>
      <c r="Q12" s="62">
        <f>2/E12</f>
        <v>0.0033783783783783786</v>
      </c>
      <c r="R12" s="62">
        <f>35/E12</f>
        <v>0.05912162162162162</v>
      </c>
      <c r="S12" s="62">
        <f>68/E12</f>
        <v>0.11486486486486487</v>
      </c>
      <c r="T12" s="63">
        <f>310/E12</f>
        <v>0.5236486486486487</v>
      </c>
      <c r="U12" s="62">
        <f>167/E12</f>
        <v>0.28209459459459457</v>
      </c>
      <c r="V12" s="62">
        <f>12/E12</f>
        <v>0.02027027027027027</v>
      </c>
      <c r="W12" s="55" t="s">
        <v>6</v>
      </c>
      <c r="X12" s="55" t="s">
        <v>6</v>
      </c>
      <c r="Y12" s="55" t="s">
        <v>6</v>
      </c>
      <c r="Z12" s="55" t="s">
        <v>6</v>
      </c>
      <c r="AA12" s="55" t="s">
        <v>6</v>
      </c>
      <c r="AB12" s="55" t="s">
        <v>6</v>
      </c>
      <c r="AC12" s="55" t="s">
        <v>6</v>
      </c>
      <c r="AD12" s="55" t="s">
        <v>6</v>
      </c>
      <c r="AE12" s="55" t="s">
        <v>6</v>
      </c>
      <c r="AF12" s="55" t="s">
        <v>6</v>
      </c>
      <c r="AG12" s="55" t="s">
        <v>6</v>
      </c>
      <c r="AH12" s="55" t="s">
        <v>6</v>
      </c>
      <c r="AI12" s="55" t="s">
        <v>6</v>
      </c>
      <c r="AJ12" s="55" t="s">
        <v>6</v>
      </c>
      <c r="AK12" s="55" t="s">
        <v>6</v>
      </c>
      <c r="AL12" s="55" t="s">
        <v>6</v>
      </c>
      <c r="AM12" s="55" t="s">
        <v>6</v>
      </c>
      <c r="AN12" s="55" t="s">
        <v>6</v>
      </c>
      <c r="AO12" s="55" t="s">
        <v>6</v>
      </c>
      <c r="AP12" s="55" t="s">
        <v>6</v>
      </c>
      <c r="AQ12" s="55" t="s">
        <v>6</v>
      </c>
      <c r="AR12" s="55" t="s">
        <v>6</v>
      </c>
      <c r="AS12" s="55" t="s">
        <v>6</v>
      </c>
      <c r="AT12" s="55" t="s">
        <v>6</v>
      </c>
      <c r="AU12" s="55" t="s">
        <v>6</v>
      </c>
      <c r="AV12" s="55" t="s">
        <v>6</v>
      </c>
      <c r="AW12" s="55" t="s">
        <v>6</v>
      </c>
      <c r="AX12" s="55" t="s">
        <v>6</v>
      </c>
      <c r="AY12" s="55" t="s">
        <v>6</v>
      </c>
      <c r="AZ12" s="55" t="s">
        <v>6</v>
      </c>
      <c r="BA12" s="55" t="s">
        <v>6</v>
      </c>
      <c r="BB12" s="55" t="s">
        <v>6</v>
      </c>
      <c r="BC12" s="55" t="s">
        <v>6</v>
      </c>
      <c r="BD12" s="55" t="s">
        <v>6</v>
      </c>
      <c r="BE12" s="55" t="s">
        <v>6</v>
      </c>
      <c r="BF12" s="55" t="s">
        <v>6</v>
      </c>
      <c r="BG12" s="55" t="s">
        <v>6</v>
      </c>
      <c r="BH12" s="55" t="s">
        <v>6</v>
      </c>
      <c r="BI12" s="55" t="s">
        <v>6</v>
      </c>
      <c r="BJ12" s="55" t="s">
        <v>6</v>
      </c>
      <c r="BK12" s="55" t="s">
        <v>6</v>
      </c>
      <c r="BL12" s="55" t="s">
        <v>6</v>
      </c>
      <c r="BM12" s="55" t="s">
        <v>6</v>
      </c>
      <c r="BN12" s="55" t="s">
        <v>6</v>
      </c>
      <c r="BO12" s="55" t="s">
        <v>6</v>
      </c>
      <c r="BP12" s="55" t="s">
        <v>6</v>
      </c>
      <c r="BQ12" s="55" t="s">
        <v>6</v>
      </c>
      <c r="BR12" s="55" t="s">
        <v>6</v>
      </c>
      <c r="BS12" s="55" t="s">
        <v>6</v>
      </c>
      <c r="BT12" s="55" t="s">
        <v>6</v>
      </c>
      <c r="BU12" s="55" t="s">
        <v>6</v>
      </c>
      <c r="BV12" s="55" t="s">
        <v>6</v>
      </c>
      <c r="BW12" s="55" t="s">
        <v>6</v>
      </c>
      <c r="BX12" s="55" t="s">
        <v>6</v>
      </c>
      <c r="BY12" s="55" t="s">
        <v>6</v>
      </c>
      <c r="BZ12" s="55" t="s">
        <v>6</v>
      </c>
      <c r="CA12" s="55" t="s">
        <v>6</v>
      </c>
      <c r="CB12" s="55" t="s">
        <v>6</v>
      </c>
      <c r="CC12" s="55" t="s">
        <v>6</v>
      </c>
      <c r="CD12" s="55" t="s">
        <v>6</v>
      </c>
      <c r="CE12" s="55" t="s">
        <v>6</v>
      </c>
      <c r="CF12" s="55" t="s">
        <v>6</v>
      </c>
      <c r="CG12" s="55" t="s">
        <v>6</v>
      </c>
      <c r="CH12" s="55" t="s">
        <v>6</v>
      </c>
      <c r="CI12" s="55" t="s">
        <v>6</v>
      </c>
      <c r="CJ12" s="55" t="s">
        <v>6</v>
      </c>
    </row>
    <row r="13" spans="1:88" s="60" customFormat="1" ht="60.75" customHeight="1">
      <c r="A13" s="53">
        <v>12</v>
      </c>
      <c r="B13" s="53" t="s">
        <v>30</v>
      </c>
      <c r="C13" s="60" t="s">
        <v>132</v>
      </c>
      <c r="D13" s="53" t="s">
        <v>31</v>
      </c>
      <c r="E13" s="60">
        <v>114</v>
      </c>
      <c r="F13" s="60" t="s">
        <v>29</v>
      </c>
      <c r="G13" s="60" t="s">
        <v>53</v>
      </c>
      <c r="H13" s="53" t="s">
        <v>129</v>
      </c>
      <c r="I13" s="62" t="s">
        <v>6</v>
      </c>
      <c r="J13" s="64">
        <f>61/E13</f>
        <v>0.5350877192982456</v>
      </c>
      <c r="K13" s="62">
        <f>13/E13</f>
        <v>0.11403508771929824</v>
      </c>
      <c r="L13" s="62">
        <f>13/E13</f>
        <v>0.11403508771929824</v>
      </c>
      <c r="M13" s="62">
        <f>36/E13</f>
        <v>0.3157894736842105</v>
      </c>
      <c r="N13" s="62">
        <f>4/E13</f>
        <v>0.03508771929824561</v>
      </c>
      <c r="O13" s="62">
        <f>4/E13</f>
        <v>0.03508771929824561</v>
      </c>
      <c r="P13" s="62">
        <v>0</v>
      </c>
      <c r="Q13" s="62">
        <v>0</v>
      </c>
      <c r="R13" s="62" t="s">
        <v>6</v>
      </c>
      <c r="S13" s="62" t="s">
        <v>6</v>
      </c>
      <c r="T13" s="62" t="s">
        <v>6</v>
      </c>
      <c r="U13" s="62" t="s">
        <v>6</v>
      </c>
      <c r="V13" s="62" t="s">
        <v>6</v>
      </c>
      <c r="W13" s="62" t="s">
        <v>6</v>
      </c>
      <c r="X13" s="62" t="s">
        <v>6</v>
      </c>
      <c r="Y13" s="62" t="s">
        <v>6</v>
      </c>
      <c r="Z13" s="62" t="s">
        <v>6</v>
      </c>
      <c r="AA13" s="62" t="s">
        <v>6</v>
      </c>
      <c r="AB13" s="62" t="s">
        <v>6</v>
      </c>
      <c r="AC13" s="62" t="s">
        <v>6</v>
      </c>
      <c r="AD13" s="62" t="s">
        <v>6</v>
      </c>
      <c r="AE13" s="62" t="s">
        <v>6</v>
      </c>
      <c r="AF13" s="62" t="s">
        <v>6</v>
      </c>
      <c r="AG13" s="62" t="s">
        <v>6</v>
      </c>
      <c r="AH13" s="62" t="s">
        <v>6</v>
      </c>
      <c r="AI13" s="62" t="s">
        <v>6</v>
      </c>
      <c r="AJ13" s="62" t="s">
        <v>6</v>
      </c>
      <c r="AK13" s="62" t="s">
        <v>6</v>
      </c>
      <c r="AL13" s="62" t="s">
        <v>6</v>
      </c>
      <c r="AM13" s="62" t="s">
        <v>6</v>
      </c>
      <c r="AN13" s="62" t="s">
        <v>6</v>
      </c>
      <c r="AO13" s="62" t="s">
        <v>6</v>
      </c>
      <c r="AP13" s="62" t="s">
        <v>6</v>
      </c>
      <c r="AQ13" s="62" t="s">
        <v>6</v>
      </c>
      <c r="AR13" s="62" t="s">
        <v>6</v>
      </c>
      <c r="AS13" s="62" t="s">
        <v>6</v>
      </c>
      <c r="AT13" s="62" t="s">
        <v>6</v>
      </c>
      <c r="AU13" s="62" t="s">
        <v>6</v>
      </c>
      <c r="AV13" s="62" t="s">
        <v>6</v>
      </c>
      <c r="AW13" s="62" t="s">
        <v>6</v>
      </c>
      <c r="AX13" s="62" t="s">
        <v>6</v>
      </c>
      <c r="AY13" s="62" t="s">
        <v>6</v>
      </c>
      <c r="AZ13" s="62" t="s">
        <v>6</v>
      </c>
      <c r="BA13" s="62" t="s">
        <v>6</v>
      </c>
      <c r="BB13" s="62" t="s">
        <v>6</v>
      </c>
      <c r="BC13" s="62" t="s">
        <v>6</v>
      </c>
      <c r="BD13" s="62" t="s">
        <v>6</v>
      </c>
      <c r="BE13" s="62" t="s">
        <v>6</v>
      </c>
      <c r="BF13" s="62" t="s">
        <v>6</v>
      </c>
      <c r="BG13" s="62" t="s">
        <v>6</v>
      </c>
      <c r="BH13" s="62" t="s">
        <v>6</v>
      </c>
      <c r="BI13" s="62" t="s">
        <v>6</v>
      </c>
      <c r="BJ13" s="62" t="s">
        <v>6</v>
      </c>
      <c r="BK13" s="62" t="s">
        <v>6</v>
      </c>
      <c r="BL13" s="62" t="s">
        <v>6</v>
      </c>
      <c r="BM13" s="62" t="s">
        <v>6</v>
      </c>
      <c r="BN13" s="62" t="s">
        <v>6</v>
      </c>
      <c r="BO13" s="62" t="s">
        <v>6</v>
      </c>
      <c r="BP13" s="62" t="s">
        <v>6</v>
      </c>
      <c r="BQ13" s="62" t="s">
        <v>6</v>
      </c>
      <c r="BR13" s="62" t="s">
        <v>6</v>
      </c>
      <c r="BS13" s="62" t="s">
        <v>6</v>
      </c>
      <c r="BT13" s="62" t="s">
        <v>6</v>
      </c>
      <c r="BU13" s="62" t="s">
        <v>6</v>
      </c>
      <c r="BV13" s="62" t="s">
        <v>6</v>
      </c>
      <c r="BW13" s="62" t="s">
        <v>6</v>
      </c>
      <c r="BX13" s="62" t="s">
        <v>6</v>
      </c>
      <c r="BY13" s="62" t="s">
        <v>6</v>
      </c>
      <c r="BZ13" s="62" t="s">
        <v>6</v>
      </c>
      <c r="CA13" s="62" t="s">
        <v>6</v>
      </c>
      <c r="CB13" s="62" t="s">
        <v>6</v>
      </c>
      <c r="CC13" s="62" t="s">
        <v>6</v>
      </c>
      <c r="CD13" s="62" t="s">
        <v>6</v>
      </c>
      <c r="CE13" s="62" t="s">
        <v>6</v>
      </c>
      <c r="CF13" s="62" t="s">
        <v>6</v>
      </c>
      <c r="CG13" s="62" t="s">
        <v>6</v>
      </c>
      <c r="CH13" s="62" t="s">
        <v>6</v>
      </c>
      <c r="CI13" s="62" t="s">
        <v>6</v>
      </c>
      <c r="CJ13" s="62" t="s">
        <v>6</v>
      </c>
    </row>
    <row r="14" spans="1:88" ht="13.5">
      <c r="A14" s="29"/>
      <c r="B14" s="65"/>
      <c r="C14" s="66"/>
      <c r="D14" s="28"/>
      <c r="E14" s="31"/>
      <c r="F14" s="66"/>
      <c r="G14" s="31"/>
      <c r="H14" s="31"/>
      <c r="I14" s="11"/>
      <c r="J14" s="13"/>
      <c r="K14" s="11"/>
      <c r="L14" s="11"/>
      <c r="M14" s="11"/>
      <c r="N14" s="11"/>
      <c r="O14" s="11"/>
      <c r="P14" s="11"/>
      <c r="Q14" s="11"/>
      <c r="R14" s="23"/>
      <c r="S14" s="23"/>
      <c r="T14" s="23"/>
      <c r="U14" s="23"/>
      <c r="V14" s="23"/>
      <c r="W14" s="11"/>
      <c r="X14" s="33"/>
      <c r="Y14" s="33"/>
      <c r="Z14" s="33"/>
      <c r="AA14" s="33"/>
      <c r="AB14" s="33"/>
      <c r="AC14" s="33"/>
      <c r="AD14" s="33"/>
      <c r="AE14" s="33"/>
      <c r="AF14" s="33"/>
      <c r="AG14" s="11"/>
      <c r="AH14" s="11"/>
      <c r="AI14" s="11"/>
      <c r="AJ14" s="11"/>
      <c r="AK14" s="11"/>
      <c r="AL14" s="11"/>
      <c r="AM14" s="33"/>
      <c r="AN14" s="11"/>
      <c r="AO14" s="23"/>
      <c r="AP14" s="23"/>
      <c r="AQ14" s="23"/>
      <c r="AR14" s="23"/>
      <c r="AS14" s="23"/>
      <c r="AT14" s="13"/>
      <c r="AU14" s="11"/>
      <c r="AV14" s="11"/>
      <c r="AW14" s="11"/>
      <c r="AX14" s="11"/>
      <c r="AY14" s="11"/>
      <c r="AZ14" s="11"/>
      <c r="BA14" s="11"/>
      <c r="BB14" s="11"/>
      <c r="BC14" s="13"/>
      <c r="BD14" s="11"/>
      <c r="BE14" s="11"/>
      <c r="BF14" s="11"/>
      <c r="BG14" s="11"/>
      <c r="BH14" s="13"/>
      <c r="BI14" s="11"/>
      <c r="BJ14" s="11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15"/>
      <c r="CH14" s="15"/>
      <c r="CI14" s="15"/>
      <c r="CJ14" s="15"/>
    </row>
    <row r="15" spans="1:88" ht="12.75">
      <c r="A15" s="18"/>
      <c r="C15" s="27"/>
      <c r="D15" s="19" t="s">
        <v>57</v>
      </c>
      <c r="E15" s="27">
        <f>SUM(E2:E13)</f>
        <v>2123</v>
      </c>
      <c r="F15" s="27"/>
      <c r="G15" s="27"/>
      <c r="H15" s="10"/>
      <c r="I15" s="11"/>
      <c r="J15" s="11"/>
      <c r="K15" s="11"/>
      <c r="L15" s="11"/>
      <c r="M15" s="15"/>
      <c r="N15" s="11"/>
      <c r="O15" s="11"/>
      <c r="P15" s="11"/>
      <c r="Q15" s="11"/>
      <c r="R15" s="11"/>
      <c r="S15" s="11"/>
      <c r="T15" s="13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2"/>
      <c r="AZ15" s="11"/>
      <c r="BA15" s="33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"/>
      <c r="CG15" s="67"/>
      <c r="CH15" s="67"/>
      <c r="CI15" s="67"/>
      <c r="CJ15" s="67"/>
    </row>
    <row r="16" spans="1:88" ht="12.75">
      <c r="A16" s="18"/>
      <c r="B16" s="27"/>
      <c r="C16" s="27"/>
      <c r="D16" s="68" t="s">
        <v>56</v>
      </c>
      <c r="E16" s="8">
        <f>SUM(E2,E3,E4,E5,E6,E8,E9,E11,E12)</f>
        <v>1569</v>
      </c>
      <c r="F16" s="27"/>
      <c r="G16" s="27"/>
      <c r="H16" s="27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67"/>
      <c r="CG16" s="67"/>
      <c r="CH16" s="67"/>
      <c r="CI16" s="67"/>
      <c r="CJ16" s="67"/>
    </row>
    <row r="17" spans="1:88" ht="12.75">
      <c r="A17" s="18"/>
      <c r="B17" s="27"/>
      <c r="C17" s="27"/>
      <c r="D17" s="68" t="s">
        <v>58</v>
      </c>
      <c r="E17" s="8">
        <f>SUM(E2:E7)</f>
        <v>772</v>
      </c>
      <c r="F17" s="27"/>
      <c r="G17" s="27"/>
      <c r="H17" s="2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67"/>
      <c r="CG17" s="67"/>
      <c r="CH17" s="67"/>
      <c r="CI17" s="67"/>
      <c r="CJ17" s="67"/>
    </row>
    <row r="18" spans="1:88" ht="12.75">
      <c r="A18" s="18"/>
      <c r="B18" s="69" t="s">
        <v>59</v>
      </c>
      <c r="C18" s="27"/>
      <c r="D18" s="27"/>
      <c r="E18" s="27"/>
      <c r="F18" s="27"/>
      <c r="G18" s="27"/>
      <c r="H18" s="27"/>
      <c r="I18" s="11">
        <f aca="true" t="shared" si="0" ref="I18:AD18">AVERAGE(I2:I13)</f>
        <v>0.0046265356265356265</v>
      </c>
      <c r="J18" s="11">
        <f t="shared" si="0"/>
        <v>0.24197529765329562</v>
      </c>
      <c r="K18" s="11">
        <f t="shared" si="0"/>
        <v>0.13801691691712864</v>
      </c>
      <c r="L18" s="11">
        <f t="shared" si="0"/>
        <v>0.035589130215960114</v>
      </c>
      <c r="M18" s="13">
        <f t="shared" si="0"/>
        <v>0.5900456143005209</v>
      </c>
      <c r="N18" s="11">
        <f t="shared" si="0"/>
        <v>0.1789155090598917</v>
      </c>
      <c r="O18" s="11">
        <f t="shared" si="0"/>
        <v>0.0290139729308566</v>
      </c>
      <c r="P18" s="11">
        <f t="shared" si="0"/>
        <v>0.013042015525459236</v>
      </c>
      <c r="Q18" s="11">
        <f t="shared" si="0"/>
        <v>0.00028153153153153153</v>
      </c>
      <c r="R18" s="11">
        <f t="shared" si="0"/>
        <v>0.14924702536127418</v>
      </c>
      <c r="S18" s="11">
        <f t="shared" si="0"/>
        <v>0.11931201699218781</v>
      </c>
      <c r="T18" s="13">
        <f t="shared" si="0"/>
        <v>0.4728261055879024</v>
      </c>
      <c r="U18" s="11">
        <f t="shared" si="0"/>
        <v>0.1431747457913314</v>
      </c>
      <c r="V18" s="11">
        <f t="shared" si="0"/>
        <v>0.00603003003003003</v>
      </c>
      <c r="W18" s="13">
        <f t="shared" si="0"/>
        <v>0.5283201435914171</v>
      </c>
      <c r="X18" s="11">
        <f t="shared" si="0"/>
        <v>0.14042587908949986</v>
      </c>
      <c r="Y18" s="11">
        <f t="shared" si="0"/>
        <v>0.04129640205596802</v>
      </c>
      <c r="Z18" s="11">
        <f t="shared" si="0"/>
        <v>0.05587011503630579</v>
      </c>
      <c r="AA18" s="11">
        <f t="shared" si="0"/>
        <v>0.055582116341682294</v>
      </c>
      <c r="AB18" s="11">
        <f t="shared" si="0"/>
        <v>0.013706453455168474</v>
      </c>
      <c r="AC18" s="11">
        <f t="shared" si="0"/>
        <v>0.04</v>
      </c>
      <c r="AD18" s="11">
        <f t="shared" si="0"/>
        <v>0.08285714285714285</v>
      </c>
      <c r="AE18" s="11">
        <f aca="true" t="shared" si="1" ref="AE18:CJ18">AVERAGE(AE2:AE13)</f>
        <v>0.001941747572815534</v>
      </c>
      <c r="AF18" s="11">
        <f t="shared" si="1"/>
        <v>0.04</v>
      </c>
      <c r="AG18" s="70">
        <f t="shared" si="1"/>
        <v>0.7164926576691283</v>
      </c>
      <c r="AH18" s="11">
        <f t="shared" si="1"/>
        <v>0.11589213998852553</v>
      </c>
      <c r="AI18" s="11">
        <f t="shared" si="1"/>
        <v>0.02214920287209444</v>
      </c>
      <c r="AJ18" s="11">
        <f t="shared" si="1"/>
        <v>0.17303847424329352</v>
      </c>
      <c r="AK18" s="11">
        <f t="shared" si="1"/>
        <v>0.016064257028112452</v>
      </c>
      <c r="AL18" s="70">
        <f t="shared" si="1"/>
        <v>0.8608829256419618</v>
      </c>
      <c r="AM18" s="11">
        <f t="shared" si="1"/>
        <v>0.004016064257028113</v>
      </c>
      <c r="AN18" s="11">
        <f t="shared" si="1"/>
        <v>0.13510101010101008</v>
      </c>
      <c r="AO18" s="11">
        <f t="shared" si="1"/>
        <v>0.17142857142857143</v>
      </c>
      <c r="AP18" s="11">
        <f t="shared" si="1"/>
        <v>0.17142857142857143</v>
      </c>
      <c r="AQ18" s="11">
        <f t="shared" si="1"/>
        <v>0.5142857142857142</v>
      </c>
      <c r="AR18" s="11">
        <f t="shared" si="1"/>
        <v>0.07142857142857142</v>
      </c>
      <c r="AS18" s="11">
        <f t="shared" si="1"/>
        <v>0.07142857142857142</v>
      </c>
      <c r="AT18" s="70">
        <f t="shared" si="1"/>
        <v>0.5953019199083028</v>
      </c>
      <c r="AU18" s="71">
        <f t="shared" si="1"/>
        <v>0.1759627736329864</v>
      </c>
      <c r="AV18" s="71">
        <f t="shared" si="1"/>
        <v>0.01698405022873108</v>
      </c>
      <c r="AW18" s="71">
        <f t="shared" si="1"/>
        <v>0.16283951981824324</v>
      </c>
      <c r="AX18" s="71">
        <f t="shared" si="1"/>
        <v>0.022095959595959596</v>
      </c>
      <c r="AY18" s="71">
        <f t="shared" si="1"/>
        <v>0.013588263588263589</v>
      </c>
      <c r="AZ18" s="71">
        <f t="shared" si="1"/>
        <v>0.004329004329004329</v>
      </c>
      <c r="BA18" s="71">
        <f t="shared" si="1"/>
        <v>0</v>
      </c>
      <c r="BB18" s="71">
        <f t="shared" si="1"/>
        <v>0.0021645021645021645</v>
      </c>
      <c r="BC18" s="70">
        <f t="shared" si="1"/>
        <v>0.9583333333333334</v>
      </c>
      <c r="BD18" s="71">
        <f t="shared" si="1"/>
        <v>0.005166666666666667</v>
      </c>
      <c r="BE18" s="71">
        <f t="shared" si="1"/>
        <v>0.006944444444444444</v>
      </c>
      <c r="BF18" s="71">
        <f t="shared" si="1"/>
        <v>0.015666666666666666</v>
      </c>
      <c r="BG18" s="71">
        <f t="shared" si="1"/>
        <v>0.013888888888888888</v>
      </c>
      <c r="BH18" s="70">
        <f t="shared" si="1"/>
        <v>0.9861111111111112</v>
      </c>
      <c r="BI18" s="71">
        <f t="shared" si="1"/>
        <v>0.006944444444444444</v>
      </c>
      <c r="BJ18" s="71">
        <f t="shared" si="1"/>
        <v>0.006944444444444444</v>
      </c>
      <c r="BK18" s="70">
        <f t="shared" si="1"/>
        <v>0.30219298245614035</v>
      </c>
      <c r="BL18" s="71">
        <f t="shared" si="1"/>
        <v>0.09517543859649123</v>
      </c>
      <c r="BM18" s="71">
        <f t="shared" si="1"/>
        <v>0.05681818181818182</v>
      </c>
      <c r="BN18" s="71">
        <f t="shared" si="1"/>
        <v>0.017543859649122806</v>
      </c>
      <c r="BO18" s="71">
        <f t="shared" si="1"/>
        <v>0.2532695374800638</v>
      </c>
      <c r="BP18" s="71">
        <f t="shared" si="1"/>
        <v>0.11742424242424243</v>
      </c>
      <c r="BQ18" s="71">
        <f t="shared" si="1"/>
        <v>0.016666666666666666</v>
      </c>
      <c r="BR18" s="71">
        <f t="shared" si="1"/>
        <v>0.016666666666666666</v>
      </c>
      <c r="BS18" s="71">
        <f t="shared" si="1"/>
        <v>0.06060606060606061</v>
      </c>
      <c r="BT18" s="71">
        <f t="shared" si="1"/>
        <v>0.015151515151515152</v>
      </c>
      <c r="BU18" s="71">
        <f t="shared" si="1"/>
        <v>0.048484848484848485</v>
      </c>
      <c r="BV18" s="71">
        <f t="shared" si="1"/>
        <v>0.0625</v>
      </c>
      <c r="BW18" s="70">
        <f t="shared" si="1"/>
        <v>0.3125</v>
      </c>
      <c r="BX18" s="70">
        <f t="shared" si="1"/>
        <v>0.3125</v>
      </c>
      <c r="BY18" s="71">
        <f t="shared" si="1"/>
        <v>0.125</v>
      </c>
      <c r="BZ18" s="71">
        <f t="shared" si="1"/>
        <v>0.0625</v>
      </c>
      <c r="CA18" s="71">
        <f t="shared" si="1"/>
        <v>0.0625</v>
      </c>
      <c r="CB18" s="71">
        <f t="shared" si="1"/>
        <v>0.0625</v>
      </c>
      <c r="CC18" s="70">
        <f t="shared" si="1"/>
        <v>1</v>
      </c>
      <c r="CD18" s="71">
        <f t="shared" si="1"/>
        <v>0.125</v>
      </c>
      <c r="CE18" s="70">
        <f t="shared" si="1"/>
        <v>0.625</v>
      </c>
      <c r="CF18" s="71">
        <f t="shared" si="1"/>
        <v>0.25</v>
      </c>
      <c r="CG18" s="70">
        <f t="shared" si="1"/>
        <v>1</v>
      </c>
      <c r="CH18" s="70">
        <f t="shared" si="1"/>
        <v>1</v>
      </c>
      <c r="CI18" s="70">
        <f t="shared" si="1"/>
        <v>1</v>
      </c>
      <c r="CJ18" s="70">
        <f t="shared" si="1"/>
        <v>1</v>
      </c>
    </row>
    <row r="19" spans="1:88" ht="12.75">
      <c r="A19" s="29"/>
      <c r="C19" s="31"/>
      <c r="D19" s="31"/>
      <c r="E19" s="31"/>
      <c r="F19" s="31"/>
      <c r="G19" s="31"/>
      <c r="H19" s="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</row>
    <row r="20" spans="1:88" ht="12.75">
      <c r="A20" s="72"/>
      <c r="B20" s="73"/>
      <c r="C20" s="31"/>
      <c r="D20" s="31"/>
      <c r="E20" s="31"/>
      <c r="F20" s="31"/>
      <c r="G20" s="31"/>
      <c r="H20" s="3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88" ht="12.75">
      <c r="A21" s="29"/>
      <c r="B21" s="74"/>
      <c r="C21" s="31"/>
      <c r="D21" s="31"/>
      <c r="E21" s="31"/>
      <c r="F21" s="31"/>
      <c r="G21" s="31"/>
      <c r="H21" s="3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</row>
    <row r="22" spans="1:88" ht="12.75">
      <c r="A22" s="29"/>
      <c r="B22" s="75"/>
      <c r="C22" s="31"/>
      <c r="D22" s="31"/>
      <c r="E22" s="31"/>
      <c r="F22" s="31"/>
      <c r="G22" s="31"/>
      <c r="H22" s="31"/>
      <c r="I22" s="11"/>
      <c r="J22" s="11"/>
      <c r="K22" s="11"/>
      <c r="L22" s="11"/>
      <c r="M22" s="13"/>
      <c r="N22" s="11"/>
      <c r="O22" s="11"/>
      <c r="P22" s="11"/>
      <c r="Q22" s="11"/>
      <c r="R22" s="11"/>
      <c r="S22" s="11"/>
      <c r="T22" s="13"/>
      <c r="U22" s="11"/>
      <c r="V22" s="11"/>
      <c r="W22" s="13"/>
      <c r="X22" s="11"/>
      <c r="Y22" s="11"/>
      <c r="Z22" s="11"/>
      <c r="AA22" s="11"/>
      <c r="AB22" s="11"/>
      <c r="AC22" s="11"/>
      <c r="AD22" s="11"/>
      <c r="AE22" s="11"/>
      <c r="AF22" s="11"/>
      <c r="AG22" s="13"/>
      <c r="AH22" s="11"/>
      <c r="AI22" s="11"/>
      <c r="AJ22" s="11"/>
      <c r="AK22" s="11"/>
      <c r="AL22" s="13"/>
      <c r="AM22" s="11"/>
      <c r="AN22" s="11"/>
      <c r="AO22" s="11"/>
      <c r="AP22" s="11"/>
      <c r="AQ22" s="11"/>
      <c r="AR22" s="11"/>
      <c r="AS22" s="11"/>
      <c r="AT22" s="13"/>
      <c r="AU22" s="11"/>
      <c r="AV22" s="11"/>
      <c r="AW22" s="11"/>
      <c r="AX22" s="11"/>
      <c r="AY22" s="11"/>
      <c r="AZ22" s="11"/>
      <c r="BA22" s="11"/>
      <c r="BB22" s="11"/>
      <c r="BC22" s="13"/>
      <c r="BD22" s="11"/>
      <c r="BE22" s="11"/>
      <c r="BF22" s="11"/>
      <c r="BG22" s="11"/>
      <c r="BH22" s="13"/>
      <c r="BI22" s="11"/>
      <c r="BJ22" s="11"/>
      <c r="BK22" s="13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3"/>
      <c r="BX22" s="13"/>
      <c r="BY22" s="11"/>
      <c r="BZ22" s="11"/>
      <c r="CA22" s="11"/>
      <c r="CB22" s="11"/>
      <c r="CC22" s="13"/>
      <c r="CD22" s="11"/>
      <c r="CE22" s="13"/>
      <c r="CF22" s="11"/>
      <c r="CG22" s="13"/>
      <c r="CH22" s="13"/>
      <c r="CI22" s="13"/>
      <c r="CJ22" s="13"/>
    </row>
    <row r="23" spans="1:88" ht="12.75">
      <c r="A23" s="72"/>
      <c r="B23" s="29"/>
      <c r="C23" s="31"/>
      <c r="D23" s="31"/>
      <c r="E23" s="31"/>
      <c r="F23" s="31"/>
      <c r="G23" s="31"/>
      <c r="H23" s="3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</row>
    <row r="24" spans="1:88" ht="15.75" customHeight="1">
      <c r="A24" s="29"/>
      <c r="B24" s="76"/>
      <c r="C24" s="65"/>
      <c r="D24" s="65"/>
      <c r="E24" s="65"/>
      <c r="F24" s="31"/>
      <c r="G24" s="31"/>
      <c r="H24" s="3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</row>
    <row r="25" spans="1:88" ht="12.75">
      <c r="A25" s="72"/>
      <c r="B25" s="72"/>
      <c r="C25" s="31"/>
      <c r="D25" s="31"/>
      <c r="E25" s="31"/>
      <c r="F25" s="31"/>
      <c r="G25" s="31"/>
      <c r="H25" s="3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</row>
    <row r="26" spans="2:88" ht="12.75">
      <c r="B26" s="7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</row>
    <row r="27" spans="1:88" ht="12.75">
      <c r="A27" s="29"/>
      <c r="B27" s="78"/>
      <c r="C27" s="31"/>
      <c r="D27" s="31"/>
      <c r="E27" s="31"/>
      <c r="F27" s="31"/>
      <c r="G27" s="31"/>
      <c r="H27" s="3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</row>
    <row r="28" spans="1:88" ht="12.75">
      <c r="A28" s="29"/>
      <c r="B28" s="7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</row>
    <row r="29" spans="1:88" ht="12.75">
      <c r="A29" s="29"/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</row>
    <row r="30" spans="1:88" ht="12.75">
      <c r="A30" s="29"/>
      <c r="B30" s="2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</row>
    <row r="31" spans="1:88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</row>
    <row r="32" spans="1:88" ht="12.75">
      <c r="A32" s="27"/>
      <c r="B32" s="8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</row>
    <row r="33" spans="1:88" ht="12.75">
      <c r="A33" s="27"/>
      <c r="B33" s="8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</row>
    <row r="34" spans="1:88" ht="12.75">
      <c r="A34" s="27"/>
      <c r="B34" s="8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</row>
    <row r="35" spans="1:88" ht="12.75">
      <c r="A35" s="27"/>
      <c r="B35" s="8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</row>
    <row r="36" spans="1:88" ht="12.75">
      <c r="A36" s="27"/>
      <c r="B36" s="8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</row>
    <row r="37" spans="1:88" ht="12.75">
      <c r="A37" s="27"/>
      <c r="B37" s="8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</row>
    <row r="38" spans="1:88" ht="12.75">
      <c r="A38" s="27"/>
      <c r="B38" s="8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</row>
    <row r="39" spans="1:88" ht="12.75">
      <c r="A39" s="27"/>
      <c r="B39" s="8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</row>
    <row r="40" spans="1:88" ht="12.75">
      <c r="A40" s="27"/>
      <c r="B40" s="8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</row>
    <row r="41" spans="1:88" ht="12.75">
      <c r="A41" s="27"/>
      <c r="B41" s="8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</row>
    <row r="42" spans="1:88" ht="12.75">
      <c r="A42" s="27"/>
      <c r="B42" s="8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</row>
    <row r="43" spans="1:88" ht="12.75">
      <c r="A43" s="27"/>
      <c r="B43" s="8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</row>
    <row r="44" spans="1:88" ht="12.75">
      <c r="A44" s="27"/>
      <c r="B44" s="8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</row>
    <row r="45" spans="1:88" ht="12.75">
      <c r="A45" s="27"/>
      <c r="B45" s="8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</row>
    <row r="46" spans="1:88" ht="12.75">
      <c r="A46" s="27"/>
      <c r="B46" s="8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</row>
    <row r="47" spans="1:88" ht="12.75">
      <c r="A47" s="27"/>
      <c r="B47" s="8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</row>
    <row r="48" spans="1:88" ht="12.75">
      <c r="A48" s="27"/>
      <c r="B48" s="8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</row>
    <row r="49" spans="1:88" ht="12.75">
      <c r="A49" s="27"/>
      <c r="B49" s="8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</row>
    <row r="50" spans="1:88" ht="12.75">
      <c r="A50" s="27"/>
      <c r="B50" s="8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</row>
    <row r="51" spans="1:88" ht="12.75">
      <c r="A51" s="27"/>
      <c r="B51" s="8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</row>
    <row r="52" spans="1:88" ht="12.75">
      <c r="A52" s="27"/>
      <c r="B52" s="8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</row>
    <row r="53" spans="1:88" ht="12.75">
      <c r="A53" s="27"/>
      <c r="B53" s="8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</row>
    <row r="54" spans="1:88" ht="12.75">
      <c r="A54" s="27"/>
      <c r="B54" s="8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</row>
    <row r="55" spans="1:88" ht="12.75">
      <c r="A55" s="27"/>
      <c r="B55" s="8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</row>
    <row r="56" spans="1:88" ht="12.75">
      <c r="A56" s="27"/>
      <c r="B56" s="8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</row>
    <row r="57" spans="1:88" ht="12.75">
      <c r="A57" s="27"/>
      <c r="B57" s="8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</row>
    <row r="58" spans="1:88" ht="12.75">
      <c r="A58" s="27"/>
      <c r="B58" s="8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</row>
    <row r="59" spans="1:88" ht="12.75">
      <c r="A59" s="27"/>
      <c r="B59" s="8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</row>
    <row r="60" spans="1:88" ht="12.75">
      <c r="A60" s="27"/>
      <c r="B60" s="8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</row>
    <row r="61" spans="1:88" ht="12.75">
      <c r="A61" s="27"/>
      <c r="B61" s="8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</row>
    <row r="62" spans="1:88" ht="12.75">
      <c r="A62" s="27"/>
      <c r="B62" s="8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</row>
    <row r="63" spans="1:88" ht="12.75">
      <c r="A63" s="27"/>
      <c r="B63" s="8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</row>
    <row r="64" spans="1:88" ht="12.75">
      <c r="A64" s="27"/>
      <c r="B64" s="8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</row>
    <row r="65" spans="1:88" ht="12.75">
      <c r="A65" s="27"/>
      <c r="B65" s="8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</row>
    <row r="66" spans="1:88" ht="12.75">
      <c r="A66" s="27"/>
      <c r="B66" s="8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</row>
    <row r="67" spans="1:88" ht="12.75">
      <c r="A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</row>
    <row r="68" spans="1:88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</row>
    <row r="69" spans="1:88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</row>
    <row r="70" spans="1:88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</row>
    <row r="71" spans="1:88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</row>
    <row r="72" spans="1:88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</row>
    <row r="73" spans="1:88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</row>
    <row r="74" spans="1:88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</row>
    <row r="75" spans="1:88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</row>
    <row r="76" spans="1:88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</row>
    <row r="77" spans="1:88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</row>
    <row r="78" spans="1:88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</row>
    <row r="79" spans="1:88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</row>
    <row r="80" spans="1:88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</row>
    <row r="81" spans="1:88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</row>
    <row r="82" spans="1:88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</row>
    <row r="83" spans="1:88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</row>
    <row r="84" spans="1:88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</row>
    <row r="85" spans="1:88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</row>
    <row r="86" spans="1:88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</row>
    <row r="87" spans="1:88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</row>
    <row r="88" spans="1:88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</row>
    <row r="89" spans="1:88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</row>
    <row r="90" spans="1:88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</row>
    <row r="91" spans="1:88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</row>
    <row r="92" spans="1:88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</row>
    <row r="93" spans="1:88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</row>
    <row r="94" spans="1:88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</row>
    <row r="95" spans="1:88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</row>
    <row r="96" spans="1:88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</row>
    <row r="97" spans="1:88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</row>
    <row r="98" spans="1:88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</row>
    <row r="99" spans="1:88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</row>
    <row r="100" spans="1:88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</row>
    <row r="101" spans="1:88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</row>
    <row r="102" spans="1:88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</row>
    <row r="103" spans="1:88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</row>
    <row r="104" spans="1:88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</row>
    <row r="105" spans="1:88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</row>
    <row r="106" spans="1:88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</row>
    <row r="107" spans="1:88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</row>
    <row r="108" spans="1:88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</row>
    <row r="109" spans="1:88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</row>
    <row r="110" spans="1:88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</row>
    <row r="111" spans="1:88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</row>
    <row r="112" spans="1:88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</row>
    <row r="113" spans="1:88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</row>
    <row r="114" spans="1:88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</row>
    <row r="115" spans="1:88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</row>
    <row r="116" spans="1:88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</row>
    <row r="117" spans="1:88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</row>
    <row r="118" spans="1:88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</row>
    <row r="119" spans="1:88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</row>
    <row r="120" spans="1:88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</row>
    <row r="121" spans="1:88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</row>
    <row r="122" spans="1:88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</row>
    <row r="123" spans="1:88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</row>
    <row r="124" spans="1:88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</row>
    <row r="125" spans="1:88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</row>
    <row r="126" spans="1:88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</row>
    <row r="127" spans="1:88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</row>
    <row r="128" spans="1:88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</row>
    <row r="129" spans="1:88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</row>
    <row r="130" spans="1:88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</row>
    <row r="131" spans="1:88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</row>
    <row r="132" spans="1:88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</row>
    <row r="133" spans="1:88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</row>
    <row r="134" spans="1:88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</row>
    <row r="135" spans="1:88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</row>
    <row r="136" spans="1:88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</row>
    <row r="137" spans="1:88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</row>
    <row r="138" spans="1:88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</row>
    <row r="139" spans="1:88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</row>
    <row r="140" spans="1:88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</row>
    <row r="141" spans="1:88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</row>
    <row r="142" spans="1:88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</row>
    <row r="143" spans="1:88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</row>
    <row r="144" spans="1:88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</row>
    <row r="145" spans="1:88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</row>
    <row r="146" spans="1:88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</row>
    <row r="147" spans="1:88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</row>
    <row r="148" spans="1:88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</row>
    <row r="149" spans="1:88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</row>
    <row r="150" spans="1:88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</row>
    <row r="151" spans="1:88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</row>
    <row r="152" spans="1:88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</row>
    <row r="153" spans="1:88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</row>
    <row r="154" spans="1:88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</row>
    <row r="155" spans="1:88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</row>
    <row r="156" spans="1:88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</row>
    <row r="157" spans="1:88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</row>
    <row r="158" spans="1:88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</row>
    <row r="159" spans="1:88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</row>
    <row r="160" spans="1:88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</row>
    <row r="161" spans="1:88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</row>
    <row r="162" spans="1:88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</row>
    <row r="163" spans="1:88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</row>
    <row r="164" spans="1:88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</row>
    <row r="165" spans="1:88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</row>
    <row r="166" spans="1:88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</row>
    <row r="167" spans="1:88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</row>
    <row r="168" spans="1:88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</row>
    <row r="169" spans="1:88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</row>
    <row r="170" spans="1:88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</row>
    <row r="171" spans="1:88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</row>
    <row r="172" spans="1:88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</row>
    <row r="173" spans="1:88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</row>
    <row r="174" spans="1:88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</row>
    <row r="175" spans="1:88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</row>
    <row r="176" spans="1:88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</row>
    <row r="177" spans="1:88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</row>
    <row r="178" spans="1:88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</row>
    <row r="179" spans="1:88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</row>
    <row r="180" spans="1:88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</row>
    <row r="181" spans="1:88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</row>
    <row r="182" spans="1:88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</row>
    <row r="183" spans="1:88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</row>
    <row r="184" spans="1:88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</row>
    <row r="185" spans="1:88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</row>
    <row r="186" spans="1:88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</row>
    <row r="187" spans="1:88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</row>
    <row r="188" spans="1:88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</row>
    <row r="189" spans="1:88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</row>
    <row r="190" spans="1:88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</row>
    <row r="191" spans="1:88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</row>
    <row r="192" spans="1:88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</row>
    <row r="193" spans="1:88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</row>
    <row r="194" spans="1:88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</row>
    <row r="195" spans="1:88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</row>
    <row r="196" spans="1:88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</row>
    <row r="197" spans="1:88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</row>
    <row r="198" spans="1:88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</row>
    <row r="199" spans="1:88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</row>
    <row r="200" spans="1:88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</row>
    <row r="201" spans="1:88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</row>
    <row r="202" spans="1:88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</row>
    <row r="203" spans="1:88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</row>
    <row r="204" spans="1:88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</row>
    <row r="205" spans="1:88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</row>
    <row r="206" spans="1:88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</row>
    <row r="207" spans="1:88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</row>
    <row r="208" spans="1:88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</row>
    <row r="209" spans="1:88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</row>
    <row r="210" spans="1:88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</row>
    <row r="211" spans="1:88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</row>
    <row r="212" spans="1:88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</row>
    <row r="213" spans="1:88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</row>
    <row r="214" spans="1:88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</row>
    <row r="215" spans="1:88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</row>
    <row r="216" spans="1:88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</row>
    <row r="217" spans="1:88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</row>
    <row r="218" spans="1:88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</row>
    <row r="219" spans="1:88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</row>
    <row r="220" spans="1:88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</row>
    <row r="221" spans="1:88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</row>
    <row r="222" spans="1:88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</row>
    <row r="223" spans="1:88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</row>
    <row r="224" spans="1:88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</row>
    <row r="225" spans="1:88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</row>
    <row r="226" spans="1:88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</row>
    <row r="227" spans="1:88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</row>
    <row r="228" spans="1:88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</row>
    <row r="229" spans="1:88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</row>
    <row r="230" spans="1:88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</row>
    <row r="231" spans="1:88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</row>
    <row r="232" spans="1:88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</row>
    <row r="233" spans="1:88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</row>
    <row r="234" spans="1:88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</row>
    <row r="235" spans="1:88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</row>
    <row r="236" spans="1:88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</row>
    <row r="237" spans="1:88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</row>
    <row r="238" spans="1:88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</row>
    <row r="239" spans="1:88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</row>
    <row r="240" spans="1:88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</row>
    <row r="241" spans="1:88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</row>
    <row r="242" spans="1:88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</row>
    <row r="243" spans="1:88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</row>
    <row r="244" spans="1:88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</row>
    <row r="245" spans="1:88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</row>
    <row r="246" spans="1:88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</row>
    <row r="247" spans="1:88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</row>
    <row r="248" spans="1:88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</row>
    <row r="249" spans="1:88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</row>
    <row r="250" spans="1:88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</row>
    <row r="251" spans="1:88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</row>
    <row r="252" spans="1:88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</row>
    <row r="253" spans="1:88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</row>
    <row r="254" spans="1:88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</row>
    <row r="255" spans="1:88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</row>
    <row r="256" spans="1:88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</row>
    <row r="257" spans="1:88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</row>
    <row r="258" spans="1:88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</row>
    <row r="259" spans="1:88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</row>
    <row r="260" spans="1:88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</row>
    <row r="261" spans="1:88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</row>
    <row r="262" spans="1:88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</row>
    <row r="263" spans="1:88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</row>
    <row r="264" spans="1:88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</row>
    <row r="265" spans="1:88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</row>
    <row r="266" spans="1:88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</row>
    <row r="267" spans="1:88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</row>
    <row r="268" spans="1:88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</row>
    <row r="269" spans="1:88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</row>
    <row r="270" spans="1:88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</row>
    <row r="271" spans="1:88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</row>
    <row r="272" spans="1:88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</row>
    <row r="273" spans="1:88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</row>
    <row r="274" spans="1:88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</row>
    <row r="275" spans="1:88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</row>
    <row r="276" spans="1:88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</row>
    <row r="277" spans="1:88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</row>
    <row r="278" spans="1:88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</row>
    <row r="279" spans="1:88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</row>
    <row r="280" spans="1:88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</row>
    <row r="281" spans="1:88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</row>
    <row r="282" spans="1:88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</row>
    <row r="283" spans="1:88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</row>
    <row r="284" spans="1:88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</row>
    <row r="285" spans="1:88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</row>
    <row r="286" spans="1:88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</row>
    <row r="287" spans="1:88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</row>
    <row r="288" spans="1:88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</row>
    <row r="289" spans="1:88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</row>
    <row r="290" spans="1:88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</row>
    <row r="291" spans="1:88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</row>
    <row r="292" spans="1:88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</row>
    <row r="293" spans="1:88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</row>
    <row r="294" spans="1:88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</row>
    <row r="295" spans="1:88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</row>
    <row r="296" spans="1:88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</row>
    <row r="297" spans="1:88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</row>
    <row r="298" spans="1:88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</row>
    <row r="299" spans="1:88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</row>
    <row r="300" spans="1:88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</row>
    <row r="301" spans="1:88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</row>
    <row r="302" spans="1:88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</row>
    <row r="303" spans="1:88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</row>
    <row r="304" spans="1:88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</row>
    <row r="305" spans="1:88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</row>
    <row r="306" spans="1:88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</row>
    <row r="307" spans="1:88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</row>
    <row r="308" spans="1:88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</row>
    <row r="309" spans="1:88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</row>
    <row r="310" spans="1:88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</row>
    <row r="311" spans="1:88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</row>
    <row r="312" spans="1:88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</row>
    <row r="313" spans="1:88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</row>
    <row r="314" spans="1:88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</row>
    <row r="315" spans="1:88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</row>
    <row r="316" spans="1:88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</row>
    <row r="317" spans="1:88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</row>
    <row r="318" spans="1:88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</row>
    <row r="319" spans="1:88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</row>
    <row r="320" spans="1:88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</row>
    <row r="321" spans="1:88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</row>
    <row r="322" spans="1:88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</row>
    <row r="323" spans="1:88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</row>
    <row r="324" spans="1:88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</row>
    <row r="325" spans="1:88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</row>
    <row r="326" spans="1:88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</row>
    <row r="327" spans="1:88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</row>
    <row r="328" spans="1:88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</row>
    <row r="329" spans="1:88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</row>
    <row r="330" spans="1:88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</row>
    <row r="331" spans="1:88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</row>
    <row r="332" spans="1:88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</row>
    <row r="333" spans="1:88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</row>
    <row r="334" spans="1:88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</row>
    <row r="335" spans="1:88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</row>
    <row r="336" spans="1:88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</row>
    <row r="337" spans="1:88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</row>
    <row r="338" spans="1:88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</row>
    <row r="339" spans="1:88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</row>
    <row r="340" spans="1:88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</row>
    <row r="341" spans="1:88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</row>
    <row r="342" spans="1:88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</row>
    <row r="343" spans="1:88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</row>
    <row r="344" spans="1:88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</row>
    <row r="345" spans="1:88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</row>
    <row r="346" spans="1:88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</row>
    <row r="347" spans="1:88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</row>
    <row r="348" spans="1:88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</row>
    <row r="349" spans="1:88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</row>
    <row r="350" spans="1:88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</row>
    <row r="351" spans="1:88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</row>
    <row r="352" spans="1:88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</row>
    <row r="353" spans="1:88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</row>
    <row r="354" spans="1:88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</row>
    <row r="355" spans="1:88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</row>
    <row r="356" spans="1:88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</row>
    <row r="357" spans="1:88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</row>
    <row r="358" spans="1:88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</row>
    <row r="359" spans="1:88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</row>
    <row r="360" spans="1:88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</row>
    <row r="361" spans="1:88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</row>
    <row r="362" spans="1:88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</row>
    <row r="363" spans="1:88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</row>
    <row r="364" spans="1:88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</row>
    <row r="365" spans="1:88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</row>
    <row r="366" spans="1:88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</row>
    <row r="367" spans="1:88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</row>
    <row r="368" spans="1:88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</row>
    <row r="369" spans="1:88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</row>
    <row r="370" spans="1:88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</row>
    <row r="371" spans="1:88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</row>
    <row r="372" spans="1:88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</row>
    <row r="373" spans="1:88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</row>
    <row r="374" spans="1:88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</row>
    <row r="375" spans="1:88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</row>
    <row r="376" spans="1:88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</row>
    <row r="377" spans="1:88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</row>
    <row r="378" spans="1:88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</row>
    <row r="379" spans="1:88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</row>
    <row r="380" spans="1:88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</row>
    <row r="381" spans="1:88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</row>
    <row r="382" spans="1:88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</row>
    <row r="383" spans="1:88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</row>
    <row r="384" spans="1:88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</row>
    <row r="385" spans="1:88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</row>
    <row r="386" spans="1:88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</row>
    <row r="387" spans="1:88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</row>
    <row r="388" spans="1:88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</row>
    <row r="389" spans="1:88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</row>
    <row r="390" spans="1:88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</row>
    <row r="391" spans="1:88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</row>
    <row r="392" spans="1:88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</row>
    <row r="393" spans="1:88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</row>
    <row r="394" spans="1:88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</row>
    <row r="395" spans="1:88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</row>
    <row r="396" spans="1:88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</row>
    <row r="397" spans="1:88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</row>
    <row r="398" spans="1:88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</row>
    <row r="399" spans="1:88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</row>
    <row r="400" spans="1:88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</row>
    <row r="401" spans="1:88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</row>
    <row r="402" spans="1:88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</row>
    <row r="403" spans="1:88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</row>
    <row r="404" spans="1:88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</row>
    <row r="405" spans="1:88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</row>
    <row r="406" spans="1:88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</row>
    <row r="407" spans="1:88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</row>
    <row r="408" spans="1:88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</row>
    <row r="409" spans="1:88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</row>
    <row r="410" spans="1:88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</row>
    <row r="411" spans="1:88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</row>
    <row r="412" spans="1:88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</row>
    <row r="413" spans="1:88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</row>
    <row r="414" spans="1:88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</row>
    <row r="415" spans="1:88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</row>
    <row r="416" spans="1:88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</row>
    <row r="417" spans="1:88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</row>
    <row r="418" spans="1:88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</row>
    <row r="419" spans="1:88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</row>
    <row r="420" spans="1:88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</row>
    <row r="421" spans="1:88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</row>
    <row r="422" spans="1:88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</row>
    <row r="423" spans="1:88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</row>
    <row r="424" spans="1:88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</row>
    <row r="425" spans="1:88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</row>
    <row r="426" spans="1:88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</row>
    <row r="427" spans="1:88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</row>
    <row r="428" spans="1:88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</row>
    <row r="429" spans="1:88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</row>
    <row r="430" spans="1:88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</row>
    <row r="431" spans="1:88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</row>
    <row r="432" spans="1:88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</row>
    <row r="433" spans="1:88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</row>
    <row r="434" spans="1:88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</row>
    <row r="435" spans="1:88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</row>
    <row r="436" spans="1:88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</row>
    <row r="437" spans="1:88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</row>
    <row r="438" spans="1:88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</row>
    <row r="439" spans="1:88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</row>
    <row r="440" spans="1:88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</row>
    <row r="441" spans="1:88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</row>
    <row r="442" spans="1:88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</row>
    <row r="443" spans="1:88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</row>
    <row r="444" spans="1:88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</row>
    <row r="445" spans="1:88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</row>
    <row r="446" spans="1:88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</row>
    <row r="447" spans="1:88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</row>
    <row r="448" spans="1:88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</row>
    <row r="449" spans="1:88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</row>
    <row r="450" spans="1:88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</row>
    <row r="451" spans="1:88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</row>
    <row r="452" spans="1:88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</row>
    <row r="453" spans="1:88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</row>
    <row r="454" spans="1:88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</row>
    <row r="455" spans="1:88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</row>
    <row r="456" spans="1:88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</row>
    <row r="457" spans="1:88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</row>
    <row r="458" spans="1:88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</row>
    <row r="459" spans="1:88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</row>
    <row r="460" spans="1:88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</row>
    <row r="461" spans="1:88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</row>
    <row r="462" spans="1:88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</row>
    <row r="463" spans="1:88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</row>
    <row r="464" spans="1:88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</row>
    <row r="465" spans="1:88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</row>
    <row r="466" spans="1:88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</row>
    <row r="467" spans="1:88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</row>
    <row r="468" spans="1:88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</row>
    <row r="469" spans="1:88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</row>
    <row r="470" spans="1:88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</row>
    <row r="471" spans="1:88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</row>
    <row r="472" spans="1:88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</row>
    <row r="473" spans="1:88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</row>
    <row r="474" spans="1:88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</row>
    <row r="475" spans="1:88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</row>
    <row r="476" spans="1:88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</row>
    <row r="477" spans="1:88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</row>
    <row r="478" spans="1:88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</row>
    <row r="479" spans="1:88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</row>
    <row r="480" spans="1:88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</row>
    <row r="481" spans="1:88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</row>
    <row r="482" spans="1:88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</row>
    <row r="483" spans="1:88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</row>
    <row r="484" spans="1:88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</row>
    <row r="485" spans="1:88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</row>
    <row r="486" spans="1:88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</row>
    <row r="487" spans="1:88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</row>
    <row r="488" spans="1:88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</row>
    <row r="489" spans="1:88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</row>
    <row r="490" spans="1:88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</row>
    <row r="491" spans="1:88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</row>
    <row r="492" spans="1:88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</row>
    <row r="493" spans="1:88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</row>
    <row r="494" spans="1:88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</row>
    <row r="495" spans="1:88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</row>
    <row r="496" spans="1:88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</row>
    <row r="497" spans="1:88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</row>
    <row r="498" spans="1:88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</row>
    <row r="499" spans="1:88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</row>
    <row r="500" spans="1:88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</row>
    <row r="501" spans="1:88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</row>
    <row r="502" spans="1:88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</row>
    <row r="503" spans="1:88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</row>
    <row r="504" spans="1:88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</row>
    <row r="505" spans="1:88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</row>
    <row r="506" spans="1:88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</row>
    <row r="507" spans="1:88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</row>
    <row r="508" spans="1:88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</row>
    <row r="509" spans="1:88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</row>
    <row r="510" spans="1:88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</row>
    <row r="511" spans="1:88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</row>
    <row r="512" spans="1:88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</row>
    <row r="513" spans="1:88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</row>
    <row r="514" spans="1:88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</row>
    <row r="515" spans="1:88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</row>
    <row r="516" spans="1:88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</row>
    <row r="517" spans="1:88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</row>
    <row r="518" spans="1:88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</row>
    <row r="519" spans="1:88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</row>
    <row r="520" spans="1:88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</row>
    <row r="521" spans="1:88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</row>
    <row r="522" spans="1:88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</row>
    <row r="523" spans="1:88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</row>
    <row r="524" spans="1:88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</row>
    <row r="525" spans="1:88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</row>
    <row r="526" spans="1:88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</row>
    <row r="527" spans="1:88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</row>
    <row r="528" spans="1:88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</row>
    <row r="529" spans="1:88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</row>
    <row r="530" spans="1:88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</row>
    <row r="531" spans="1:88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</row>
    <row r="532" spans="1:88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</row>
    <row r="533" spans="1:88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</row>
    <row r="534" spans="1:88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</row>
    <row r="535" spans="1:88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</row>
    <row r="536" spans="1:88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</row>
    <row r="537" spans="1:88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</row>
    <row r="538" spans="1:88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</row>
    <row r="539" spans="1:88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</row>
    <row r="540" spans="1:88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</row>
    <row r="541" spans="1:88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</row>
    <row r="542" spans="1:88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</row>
    <row r="543" spans="1:88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</row>
    <row r="544" spans="1:88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</row>
    <row r="545" spans="1:88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</row>
    <row r="546" spans="1:88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</row>
    <row r="547" spans="1:88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</row>
    <row r="548" spans="1:88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</row>
    <row r="549" spans="1:88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</row>
    <row r="550" spans="1:88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</row>
    <row r="551" spans="1:88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</row>
    <row r="552" spans="1:88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</row>
    <row r="553" spans="1:88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</row>
    <row r="554" spans="1:88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</row>
    <row r="555" spans="1:88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</row>
    <row r="556" spans="1:88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</row>
    <row r="557" spans="1:88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</row>
    <row r="558" spans="1:88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</row>
    <row r="559" spans="1:88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</row>
    <row r="560" spans="1:88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</row>
    <row r="561" spans="1:88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</row>
    <row r="562" spans="1:88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</row>
    <row r="563" spans="1:88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</row>
    <row r="564" spans="1:88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</row>
    <row r="565" spans="1:88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</row>
    <row r="566" spans="1:88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</row>
    <row r="567" spans="1:88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</row>
    <row r="568" spans="1:88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</row>
    <row r="569" spans="1:88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</row>
    <row r="570" spans="1:88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</row>
    <row r="571" spans="1:88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</row>
    <row r="572" spans="1:88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</row>
    <row r="573" spans="1:88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</row>
    <row r="574" spans="1:88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</row>
    <row r="575" spans="1:88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</row>
    <row r="576" spans="1:88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</row>
    <row r="577" spans="1:88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</row>
    <row r="578" spans="1:88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</row>
    <row r="579" spans="1:88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</row>
    <row r="580" spans="1:88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</row>
    <row r="581" spans="1:88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</row>
    <row r="582" spans="1:88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</row>
    <row r="583" spans="1:88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</row>
    <row r="584" spans="1:88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</row>
    <row r="585" spans="1:88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</row>
    <row r="586" spans="1:88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</row>
    <row r="587" spans="1:88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</row>
    <row r="588" spans="1:88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</row>
    <row r="589" spans="1:88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</row>
    <row r="590" spans="1:88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</row>
    <row r="591" spans="1:88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</row>
    <row r="592" spans="1:88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</row>
    <row r="593" spans="1:88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</row>
    <row r="594" spans="1:88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</row>
    <row r="595" spans="1:88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</row>
    <row r="596" spans="1:88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</row>
    <row r="597" spans="1:88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</row>
    <row r="598" spans="1:88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</row>
    <row r="599" spans="1:88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</row>
    <row r="600" spans="1:88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</row>
    <row r="601" spans="1:88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</row>
    <row r="602" spans="1:88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</row>
    <row r="603" spans="1:88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</row>
    <row r="604" spans="1:88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</row>
    <row r="605" spans="1:88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</row>
    <row r="606" spans="1:88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</row>
    <row r="607" spans="1:88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</row>
    <row r="608" spans="1:88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</row>
    <row r="609" spans="1:88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</row>
    <row r="610" spans="1:88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</row>
    <row r="611" spans="1:88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</row>
    <row r="612" spans="1:88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</row>
    <row r="613" spans="1:88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</row>
    <row r="614" spans="1:88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</row>
    <row r="615" spans="1:88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</row>
    <row r="616" spans="1:88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</row>
    <row r="617" spans="1:88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</row>
    <row r="618" spans="1:88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</row>
    <row r="619" spans="1:88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</row>
    <row r="620" spans="1:88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</row>
    <row r="621" spans="1:88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</row>
    <row r="622" spans="1:88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</row>
    <row r="623" spans="1:88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</row>
    <row r="624" spans="1:88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</row>
    <row r="625" spans="1:88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</row>
    <row r="626" spans="1:88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</row>
    <row r="627" spans="1:88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</row>
    <row r="628" spans="1:88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</row>
    <row r="629" spans="1:88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</row>
    <row r="630" spans="1:88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</row>
    <row r="631" spans="1:88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</row>
    <row r="632" spans="1:88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</row>
    <row r="633" spans="1:88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</row>
    <row r="634" spans="1:88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</row>
    <row r="635" spans="1:88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</row>
    <row r="636" spans="1:88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</row>
    <row r="637" spans="1:88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</row>
    <row r="638" spans="1:88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</row>
    <row r="639" spans="1:88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</row>
    <row r="640" spans="1:88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</row>
    <row r="641" spans="1:88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</row>
    <row r="642" spans="1:88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</row>
    <row r="643" spans="1:88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</row>
    <row r="644" spans="1:88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</row>
    <row r="645" spans="1:88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</row>
    <row r="646" spans="1:88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</row>
    <row r="647" spans="1:88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</row>
    <row r="648" spans="1:88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</row>
    <row r="649" spans="1:88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</row>
    <row r="650" spans="1:88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</row>
    <row r="651" spans="1:88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</row>
    <row r="652" spans="1:88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</row>
    <row r="653" spans="1:88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</row>
    <row r="654" spans="1:88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</row>
    <row r="655" spans="1:88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</row>
    <row r="656" spans="1:88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</row>
    <row r="657" spans="1:88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</row>
    <row r="658" spans="1:88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</row>
    <row r="659" spans="1:88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</row>
    <row r="660" spans="1:88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</row>
    <row r="661" spans="1:88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</row>
    <row r="662" spans="1:88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</row>
    <row r="663" spans="1:88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</row>
    <row r="664" spans="1:88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</row>
    <row r="665" spans="1:88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</row>
    <row r="666" spans="1:88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</row>
    <row r="667" spans="1:88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</row>
    <row r="668" spans="1:88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</row>
    <row r="669" spans="1:88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</row>
    <row r="670" spans="1:88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</row>
    <row r="671" spans="1:88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</row>
    <row r="672" spans="1:88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</row>
    <row r="673" spans="1:88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</row>
    <row r="674" spans="1:88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</row>
    <row r="675" spans="1:88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</row>
    <row r="676" spans="1:88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</row>
    <row r="677" spans="1:88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</row>
    <row r="678" spans="1:88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</row>
    <row r="679" spans="1:88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</row>
    <row r="680" spans="1:88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</row>
    <row r="681" spans="1:88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</row>
    <row r="682" spans="1:88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</row>
    <row r="683" spans="1:88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</row>
    <row r="684" spans="1:88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</row>
    <row r="685" spans="1:88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</row>
    <row r="686" spans="1:88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</row>
    <row r="687" spans="1:88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</row>
    <row r="688" spans="1:88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</row>
    <row r="689" spans="1:88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</row>
    <row r="690" spans="1:88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</row>
    <row r="691" spans="1:88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</row>
    <row r="692" spans="1:88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</row>
    <row r="693" spans="1:88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</row>
    <row r="694" spans="1:88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</row>
    <row r="695" spans="1:88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</row>
    <row r="696" spans="1:88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</row>
    <row r="697" spans="1:88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</row>
    <row r="698" spans="1:88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</row>
    <row r="699" spans="1:88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</row>
    <row r="700" spans="1:88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</row>
    <row r="701" spans="1:88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</row>
    <row r="702" spans="1:88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</row>
    <row r="703" spans="1:88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</row>
    <row r="704" spans="1:88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</row>
    <row r="705" spans="1:88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</row>
    <row r="706" spans="1:88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</row>
    <row r="707" spans="1:88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</row>
    <row r="708" spans="1:88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</row>
    <row r="709" spans="1:88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</row>
    <row r="710" spans="1:88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</row>
    <row r="711" spans="1:88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</row>
    <row r="712" spans="1:88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</row>
    <row r="713" spans="1:88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</row>
    <row r="714" spans="1:88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</row>
    <row r="715" spans="1:88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</row>
    <row r="716" spans="1:88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</row>
    <row r="717" spans="1:88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</row>
    <row r="718" spans="1:88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</row>
    <row r="719" spans="1:88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</row>
    <row r="720" spans="1:88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</row>
    <row r="721" spans="1:88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</row>
    <row r="722" spans="1:88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</row>
    <row r="723" spans="1:88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</row>
    <row r="724" spans="1:88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</row>
    <row r="725" spans="1:88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</row>
    <row r="726" spans="1:88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</row>
    <row r="727" spans="1:88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</row>
    <row r="728" spans="1:88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</row>
    <row r="729" spans="1:88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</row>
    <row r="730" spans="1:88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</row>
    <row r="731" spans="1:88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</row>
    <row r="732" spans="1:88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</row>
    <row r="733" spans="1:88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</row>
    <row r="734" spans="1:88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</row>
    <row r="735" spans="1:88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</row>
    <row r="736" spans="1:88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</row>
    <row r="737" spans="1:88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</row>
    <row r="738" spans="1:88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</row>
    <row r="739" spans="1:88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</row>
    <row r="740" spans="1:88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</row>
    <row r="741" spans="1:88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</row>
    <row r="742" spans="1:88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</row>
    <row r="743" spans="1:88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</row>
    <row r="744" spans="1:88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</row>
    <row r="745" spans="1:88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</row>
    <row r="746" spans="1:88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</row>
    <row r="747" spans="1:88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</row>
    <row r="748" spans="1:88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</row>
    <row r="749" spans="1:88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</row>
    <row r="750" spans="1:88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</row>
    <row r="751" spans="1:88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</row>
    <row r="752" spans="1:88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</row>
    <row r="753" spans="1:88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</row>
    <row r="754" spans="1:88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</row>
    <row r="755" spans="1:88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</row>
    <row r="756" spans="1:88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</row>
    <row r="757" spans="1:88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</row>
    <row r="758" spans="1:88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</row>
    <row r="759" spans="1:88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</row>
    <row r="760" spans="1:88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</row>
    <row r="761" spans="1:88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</row>
    <row r="762" spans="1:88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</row>
    <row r="763" spans="1:88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</row>
    <row r="764" spans="1:88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</row>
    <row r="765" spans="1:88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</row>
    <row r="766" spans="1:88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</row>
    <row r="767" spans="1:88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</row>
    <row r="768" spans="1:88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</row>
    <row r="769" spans="1:88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</row>
    <row r="770" spans="1:88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</row>
    <row r="771" spans="1:88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</row>
    <row r="772" spans="1:88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</row>
    <row r="773" spans="1:88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</row>
    <row r="774" spans="1:88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</row>
    <row r="775" spans="1:88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</row>
    <row r="776" spans="1:88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</row>
    <row r="777" spans="1:88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</row>
    <row r="778" spans="1:88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</row>
    <row r="779" spans="1:88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</row>
    <row r="780" spans="1:88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</row>
    <row r="781" spans="1:88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</row>
    <row r="782" spans="1:88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</row>
    <row r="783" spans="1:88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</row>
    <row r="784" spans="1:88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</row>
    <row r="785" spans="1:88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</row>
    <row r="786" spans="1:88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</row>
    <row r="787" spans="1:88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</row>
    <row r="788" spans="1:88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</row>
    <row r="789" spans="1:88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</row>
    <row r="790" spans="1:88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</row>
    <row r="791" spans="1:88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</row>
    <row r="792" spans="1:88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</row>
    <row r="793" spans="1:88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</row>
    <row r="794" spans="1:88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</row>
    <row r="795" spans="1:88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</row>
    <row r="796" spans="1:88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</row>
    <row r="797" spans="1:88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</row>
    <row r="798" spans="1:88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</row>
    <row r="799" spans="1:88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</row>
    <row r="800" spans="1:88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</row>
    <row r="801" spans="1:88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</row>
    <row r="802" spans="1:88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</row>
    <row r="803" spans="1:88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</row>
    <row r="804" spans="1:88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</row>
    <row r="805" spans="1:88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</row>
    <row r="806" spans="1:88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</row>
    <row r="807" spans="1:88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</row>
    <row r="808" spans="1:88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</row>
    <row r="809" spans="1:88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</row>
    <row r="810" spans="1:88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</row>
    <row r="811" spans="1:88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</row>
    <row r="812" spans="1:88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</row>
    <row r="813" spans="1:88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</row>
    <row r="814" spans="1:88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</row>
    <row r="815" spans="1:88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</row>
    <row r="816" spans="1:88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</row>
    <row r="817" spans="1:88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</row>
    <row r="818" spans="1:88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</row>
    <row r="819" spans="1:88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</row>
    <row r="820" spans="1:88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</row>
    <row r="821" spans="1:88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</row>
    <row r="822" spans="1:88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</row>
    <row r="823" spans="1:88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</row>
    <row r="824" spans="1:88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</row>
    <row r="825" spans="1:88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</row>
    <row r="826" spans="1:88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</row>
    <row r="827" spans="1:88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</row>
    <row r="828" spans="1:88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</row>
    <row r="829" spans="1:88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</row>
    <row r="830" spans="1:88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</row>
    <row r="831" spans="1:88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</row>
    <row r="832" spans="1:88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</row>
    <row r="833" spans="1:88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</row>
    <row r="834" spans="1:88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</row>
    <row r="835" spans="1:88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</row>
    <row r="836" spans="1:88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</row>
    <row r="837" spans="1:88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</row>
    <row r="838" spans="1:88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</row>
    <row r="839" spans="1:88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</row>
    <row r="840" spans="1:88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</row>
    <row r="841" spans="1:88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</row>
    <row r="842" spans="1:88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</row>
    <row r="843" spans="1:88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</row>
    <row r="844" spans="1:88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</row>
    <row r="845" spans="1:88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</row>
    <row r="846" spans="1:88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</row>
    <row r="847" spans="1:88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</row>
    <row r="848" spans="1:88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</row>
    <row r="849" spans="1:88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</row>
    <row r="850" spans="1:88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</row>
    <row r="851" spans="1:88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</row>
    <row r="852" spans="1:88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</row>
    <row r="853" spans="1:88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</row>
    <row r="854" spans="1:88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</row>
    <row r="855" spans="1:88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</row>
    <row r="856" spans="1:88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</row>
    <row r="857" spans="1:88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</row>
    <row r="858" spans="1:88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</row>
    <row r="859" spans="1:88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</row>
    <row r="860" spans="1:88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</row>
    <row r="861" spans="1:88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</row>
    <row r="862" spans="1:88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</row>
    <row r="863" spans="1:88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</row>
    <row r="864" spans="1:88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</row>
    <row r="865" spans="1:88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</row>
    <row r="866" spans="1:88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</row>
    <row r="867" spans="1:88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</row>
    <row r="868" spans="1:88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</row>
    <row r="869" spans="1:88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</row>
    <row r="870" spans="1:88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</row>
    <row r="871" spans="1:88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</row>
    <row r="872" spans="1:88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</row>
    <row r="873" spans="1:88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</row>
    <row r="874" spans="1:88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</row>
    <row r="875" spans="1:88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</row>
    <row r="876" spans="1:88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</row>
    <row r="877" spans="1:88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</row>
    <row r="878" spans="1:88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</row>
    <row r="879" spans="1:88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</row>
    <row r="880" spans="1:88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</row>
    <row r="881" spans="1:88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</row>
    <row r="882" spans="1:88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</row>
    <row r="883" spans="1:88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</row>
    <row r="884" spans="1:88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</row>
    <row r="885" spans="1:88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</row>
    <row r="886" spans="1:88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</row>
    <row r="887" spans="1:88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</row>
    <row r="888" spans="1:88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</row>
    <row r="889" spans="1:88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</row>
    <row r="890" spans="1:88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</row>
    <row r="891" spans="1:88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</row>
    <row r="892" spans="1:88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</row>
    <row r="893" spans="1:88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</row>
    <row r="894" spans="1:88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</row>
    <row r="895" spans="1:88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</row>
    <row r="896" spans="1:88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</row>
    <row r="897" spans="1:88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</row>
    <row r="898" spans="1:88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</row>
    <row r="899" spans="1:88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</row>
    <row r="900" spans="1:88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</row>
    <row r="901" spans="1:88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</row>
    <row r="902" spans="1:88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</row>
    <row r="903" spans="1:88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</row>
    <row r="904" spans="1:88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</row>
    <row r="905" spans="1:88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</row>
    <row r="906" spans="1:88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</row>
    <row r="907" spans="1:88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</row>
    <row r="908" spans="1:88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</row>
    <row r="909" spans="1:88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</row>
    <row r="910" spans="1:88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</row>
    <row r="911" spans="1:88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</row>
    <row r="912" spans="1:88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</row>
    <row r="913" spans="1:88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</row>
    <row r="914" spans="1:88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</row>
    <row r="915" spans="1:88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</row>
    <row r="916" spans="1:88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</row>
    <row r="917" spans="1:88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</row>
    <row r="918" spans="1:88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</row>
    <row r="919" spans="1:88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</row>
    <row r="920" spans="1:88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</row>
    <row r="921" spans="1:88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</row>
    <row r="922" spans="1:88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</row>
    <row r="923" spans="1:88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</row>
    <row r="924" spans="1:88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</row>
    <row r="925" spans="1:88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</row>
    <row r="926" spans="1:88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</row>
    <row r="927" spans="1:88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</row>
    <row r="928" spans="1:88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</row>
    <row r="929" spans="1:88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</row>
    <row r="930" spans="1:88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</row>
    <row r="931" spans="1:88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</row>
    <row r="932" spans="1:88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</row>
    <row r="933" spans="1:88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</row>
    <row r="934" spans="1:88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</row>
    <row r="935" spans="1:88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</row>
    <row r="936" spans="1:88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</row>
    <row r="937" spans="1:88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</row>
    <row r="938" spans="1:88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</row>
    <row r="939" spans="1:88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</row>
    <row r="940" spans="1:88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</row>
    <row r="941" spans="1:88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</row>
    <row r="942" spans="1:88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</row>
    <row r="943" spans="1:88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</row>
    <row r="944" spans="1:88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</row>
    <row r="945" spans="1:88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</row>
    <row r="946" spans="1:88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</row>
    <row r="947" spans="1:88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</row>
    <row r="948" spans="1:88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</row>
    <row r="949" spans="1:88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</row>
    <row r="950" spans="1:88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</row>
    <row r="951" spans="1:88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</row>
    <row r="952" spans="1:88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</row>
    <row r="953" spans="1:88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</row>
    <row r="954" spans="1:88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</row>
    <row r="955" spans="1:88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</row>
    <row r="956" spans="1:88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</row>
    <row r="957" spans="1:88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</row>
    <row r="958" spans="1:88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</row>
    <row r="959" spans="1:88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</row>
    <row r="960" spans="1:88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</row>
    <row r="961" spans="1:88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</row>
    <row r="962" spans="1:88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</row>
    <row r="963" spans="1:88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</row>
    <row r="964" spans="1:88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</row>
    <row r="965" spans="1:88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</row>
    <row r="966" spans="1:88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</row>
    <row r="967" spans="1:88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</row>
    <row r="968" spans="1:88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</row>
    <row r="969" spans="1:88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</row>
    <row r="970" spans="1:88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</row>
    <row r="971" spans="1:88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</row>
    <row r="972" spans="1:88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</row>
    <row r="973" spans="1:88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</row>
    <row r="974" spans="1:88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</row>
    <row r="975" spans="1:88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</row>
    <row r="976" spans="1:88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</row>
    <row r="977" spans="1:88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</row>
    <row r="978" spans="1:88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</row>
    <row r="979" spans="1:88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</row>
    <row r="980" spans="1:88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</row>
    <row r="981" spans="1:88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</row>
    <row r="982" spans="1:88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</row>
    <row r="983" spans="1:88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</row>
    <row r="984" spans="1:88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</row>
    <row r="985" spans="1:88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</row>
    <row r="986" spans="1:88" ht="12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</row>
    <row r="987" spans="1:88" ht="12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</row>
    <row r="988" spans="1:88" ht="12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</row>
    <row r="989" spans="1:88" ht="12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</row>
    <row r="990" spans="1:88" ht="12.7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Z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Olczyk</dc:creator>
  <cp:keywords/>
  <dc:description/>
  <cp:lastModifiedBy>Anna Olczyk</cp:lastModifiedBy>
  <cp:lastPrinted>2024-02-27T21:54:02Z</cp:lastPrinted>
  <dcterms:created xsi:type="dcterms:W3CDTF">2024-02-10T17:36:43Z</dcterms:created>
  <dcterms:modified xsi:type="dcterms:W3CDTF">2024-02-27T21:54:52Z</dcterms:modified>
  <cp:category/>
  <cp:version/>
  <cp:contentType/>
  <cp:contentStatus/>
</cp:coreProperties>
</file>